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&amp;F settl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5" fontId="0" fillId="3" borderId="1" pivotButton="0" quotePrefix="0" xfId="0"/>
    <xf numFmtId="166" fontId="0" fillId="3" borderId="1" pivotButton="0" quotePrefix="0" xfId="0"/>
    <xf numFmtId="1" fontId="0" fillId="3" borderId="1" pivotButton="0" quotePrefix="0" xfId="0"/>
    <xf numFmtId="0" fontId="0" fillId="3" borderId="1" pivotButton="0" quotePrefix="0" xfId="0"/>
    <xf numFmtId="166" fontId="4" fillId="4" borderId="1" pivotButton="0" quotePrefix="0" xfId="0"/>
    <xf numFmtId="165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fnf-settlement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Full and Final Settlement Calculator (employee's side)</t>
        </is>
      </c>
    </row>
    <row r="2">
      <c r="A2" s="2" t="inlineStr">
        <is>
          <t>Yellow cells are yours. Divisors follow your company policy (30 or 26).</t>
        </is>
      </c>
    </row>
    <row r="4">
      <c r="A4" s="3" t="inlineStr">
        <is>
          <t>Your details</t>
        </is>
      </c>
      <c r="B4" s="4" t="n"/>
    </row>
    <row r="5">
      <c r="A5" s="5" t="inlineStr">
        <is>
          <t>Last working day</t>
        </is>
      </c>
      <c r="B5" s="6" t="n">
        <v>46304</v>
      </c>
    </row>
    <row r="6">
      <c r="A6" s="5" t="inlineStr">
        <is>
          <t>Date the F&amp;F was paid (leave empty if not yet)</t>
        </is>
      </c>
      <c r="B6" s="6" t="n"/>
    </row>
    <row r="7">
      <c r="A7" s="5" t="inlineStr">
        <is>
          <t>Monthly gross salary (₹)</t>
        </is>
      </c>
      <c r="B7" s="7" t="n">
        <v>60000</v>
      </c>
    </row>
    <row r="8">
      <c r="A8" s="5" t="inlineStr">
        <is>
          <t>Monthly basic + DA (₹)</t>
        </is>
      </c>
      <c r="B8" s="7" t="n">
        <v>30000</v>
      </c>
    </row>
    <row r="9">
      <c r="A9" s="5" t="inlineStr">
        <is>
          <t>Days worked in the final month</t>
        </is>
      </c>
      <c r="B9" s="8" t="n">
        <v>9</v>
      </c>
    </row>
    <row r="10">
      <c r="A10" s="5" t="inlineStr">
        <is>
          <t>Salary divisor (30 or 26)</t>
        </is>
      </c>
      <c r="B10" s="8" t="n">
        <v>30</v>
      </c>
    </row>
    <row r="11">
      <c r="A11" s="5" t="inlineStr">
        <is>
          <t>Unused encashable leave (days)</t>
        </is>
      </c>
      <c r="B11" s="8" t="n">
        <v>12</v>
      </c>
    </row>
    <row r="12">
      <c r="A12" s="5" t="inlineStr">
        <is>
          <t>Leave divisor (30 or 26)</t>
        </is>
      </c>
      <c r="B12" s="8" t="n">
        <v>30</v>
      </c>
    </row>
    <row r="13">
      <c r="A13" s="5" t="inlineStr">
        <is>
          <t>Notice period required (days)</t>
        </is>
      </c>
      <c r="B13" s="8" t="n">
        <v>60</v>
      </c>
    </row>
    <row r="14">
      <c r="A14" s="5" t="inlineStr">
        <is>
          <t>Notice period served (days)</t>
        </is>
      </c>
      <c r="B14" s="8" t="n">
        <v>60</v>
      </c>
    </row>
    <row r="15">
      <c r="A15" s="5" t="inlineStr">
        <is>
          <t>Notice shortfall waived or bought out? (Yes/No)</t>
        </is>
      </c>
      <c r="B15" s="9" t="inlineStr">
        <is>
          <t>No</t>
        </is>
      </c>
    </row>
    <row r="16">
      <c r="A16" s="5" t="inlineStr">
        <is>
          <t>Completed years of service</t>
        </is>
      </c>
      <c r="B16" s="8" t="n">
        <v>6</v>
      </c>
    </row>
    <row r="17">
      <c r="A17" s="5" t="inlineStr">
        <is>
          <t>Extra months (0-11)</t>
        </is>
      </c>
      <c r="B17" s="8" t="n">
        <v>7</v>
      </c>
    </row>
    <row r="18">
      <c r="A18" s="5" t="inlineStr">
        <is>
          <t>Employment (Permanent / Fixed-term)</t>
        </is>
      </c>
      <c r="B18" s="9" t="inlineStr">
        <is>
          <t>Permanent</t>
        </is>
      </c>
    </row>
    <row r="19">
      <c r="A19" s="5" t="inlineStr">
        <is>
          <t>Bonus / incentive already due (₹)</t>
        </is>
      </c>
      <c r="B19" s="7" t="n">
        <v>0</v>
      </c>
    </row>
    <row r="20">
      <c r="A20" s="5" t="inlineStr">
        <is>
          <t>Advances / other recoveries (₹)</t>
        </is>
      </c>
      <c r="B20" s="7" t="n">
        <v>0</v>
      </c>
    </row>
    <row r="22">
      <c r="A22" s="3" t="inlineStr">
        <is>
          <t>Your F&amp;F</t>
        </is>
      </c>
      <c r="B22" s="4" t="n"/>
    </row>
    <row r="23">
      <c r="A23" s="5" t="inlineStr">
        <is>
          <t>Salary for the final month</t>
        </is>
      </c>
      <c r="B23" s="10">
        <f>ROUND(B7/B10*B9,0)</f>
        <v/>
      </c>
      <c r="C23" s="2" t="inlineStr">
        <is>
          <t>gross ÷ divisor × days worked</t>
        </is>
      </c>
    </row>
    <row r="24">
      <c r="A24" s="5" t="inlineStr">
        <is>
          <t>Leave encashment</t>
        </is>
      </c>
      <c r="B24" s="10">
        <f>ROUND(B8/B12*B11,0)</f>
        <v/>
      </c>
      <c r="C24" s="2" t="inlineStr">
        <is>
          <t>(basic + DA) ÷ divisor × days</t>
        </is>
      </c>
    </row>
    <row r="25">
      <c r="A25" s="5" t="inlineStr">
        <is>
          <t>Bonus / incentive</t>
        </is>
      </c>
      <c r="B25" s="10">
        <f>B19</f>
        <v/>
      </c>
    </row>
    <row r="26">
      <c r="A26" s="5" t="inlineStr">
        <is>
          <t>Gratuity</t>
        </is>
      </c>
      <c r="B26" s="10">
        <f>IF(B18="Fixed-term",IF(B16+B17/12&gt;=1,ROUND(B8*15/26*(B16+B17/12),0),0),IF(B16+B17/12&gt;=5,ROUND(B8*15/26*(B16+IF(B17&gt;6,1,0)),0),0))</f>
        <v/>
      </c>
      <c r="C26" s="2" t="inlineStr">
        <is>
          <t>Permanent: after 5 years (part year over 6 months = full year). Fixed-term: pro-rata after 1 year</t>
        </is>
      </c>
    </row>
    <row r="27">
      <c r="A27" s="5" t="inlineStr">
        <is>
          <t>Notice shortfall recovery</t>
        </is>
      </c>
      <c r="B27" s="10">
        <f>IF(B15="Yes",0,-ROUND(B7/30*MAX(0,B13-B14),0))</f>
        <v/>
      </c>
      <c r="C27" s="2" t="inlineStr">
        <is>
          <t>gross ÷ 30 × days not served</t>
        </is>
      </c>
    </row>
    <row r="28">
      <c r="A28" s="5" t="inlineStr">
        <is>
          <t>Advances / other recoveries</t>
        </is>
      </c>
      <c r="B28" s="10">
        <f>-B20</f>
        <v/>
      </c>
    </row>
    <row r="29">
      <c r="A29" s="5" t="inlineStr">
        <is>
          <t>NET PAYABLE</t>
        </is>
      </c>
      <c r="B29" s="10">
        <f>SUM(B23:B28)</f>
        <v/>
      </c>
    </row>
    <row r="31">
      <c r="A31" s="3" t="inlineStr">
        <is>
          <t>Deadlines</t>
        </is>
      </c>
      <c r="B31" s="4" t="n"/>
    </row>
    <row r="32">
      <c r="A32" s="5" t="inlineStr">
        <is>
          <t>Wages due by (2 working days, Code on Wages s.17(2))</t>
        </is>
      </c>
      <c r="B32" s="11">
        <f>WORKDAY(B5,2)</f>
        <v/>
      </c>
      <c r="C32" s="2" t="inlineStr">
        <is>
          <t>In force from 21 Nov 2025. Skips Sat/Sun; add public holidays as a 3rd WORKDAY argument</t>
        </is>
      </c>
    </row>
    <row r="33">
      <c r="A33" s="5" t="inlineStr">
        <is>
          <t>Gratuity due by (30 days)</t>
        </is>
      </c>
      <c r="B33" s="11">
        <f>B5+30</f>
        <v/>
      </c>
    </row>
    <row r="34">
      <c r="A34" s="5" t="inlineStr">
        <is>
          <t>Working days late (wages)</t>
        </is>
      </c>
      <c r="B34" s="12">
        <f>IF(IF(B6="",TODAY(),B6)&gt;B32,NETWORKDAYS(B32+1,IF(B6="",TODAY(),B6)),0)</f>
        <v/>
      </c>
    </row>
    <row r="36">
      <c r="A36" s="3" t="inlineStr">
        <is>
          <t>Tax</t>
        </is>
      </c>
      <c r="B36" s="4" t="n"/>
    </row>
    <row r="37">
      <c r="A37" s="5" t="inlineStr">
        <is>
          <t>Leave encashment exempt (non-government)</t>
        </is>
      </c>
      <c r="B37" s="10">
        <f>MIN(B24,2500000,10*B8,B8*B16)</f>
        <v/>
      </c>
      <c r="C37" s="2" t="inlineStr">
        <is>
          <t>s.10(10AA)(ii): lifetime ₹25 lakh (CBDT Notification 31/2023). Government staff: fully exempt</t>
        </is>
      </c>
    </row>
    <row r="38">
      <c r="A38" s="5" t="inlineStr">
        <is>
          <t>Leave encashment taxable</t>
        </is>
      </c>
      <c r="B38" s="10">
        <f>B24-B37</f>
        <v/>
      </c>
    </row>
    <row r="39">
      <c r="A39" s="5" t="inlineStr">
        <is>
          <t>Gratuity taxable above ₹20 lakh (non-government)</t>
        </is>
      </c>
      <c r="B39" s="10">
        <f>MAX(0,B26-2000000)</f>
        <v/>
      </c>
    </row>
    <row r="41">
      <c r="A41" s="2" t="inlineStr">
        <is>
          <t>If unpaid: email HR and payroll in writing → reminder after a week quoting s.17(2) → claim with your state labour department under s.45 of the Code on Wages (within 3 years; up to 10× compensation).</t>
        </is>
      </c>
    </row>
    <row r="42">
      <c r="A42" s="13" t="inlineStr">
        <is>
          <t>Live version with the HR email in English or Hindi: https://paisatools.co.in/fnf-settlement-calculator</t>
        </is>
      </c>
    </row>
    <row r="43">
      <c r="A43" s="2" t="inlineStr">
        <is>
          <t>Full and final settlement check · Free template by PaisaTools (paisatools.co.in) · CC BY 4.0: share and adapt with credit. Information, not legal advice.</t>
        </is>
      </c>
    </row>
  </sheetData>
  <dataValidations count="2">
    <dataValidation sqref="B15" showDropDown="0" showInputMessage="0" showErrorMessage="0" allowBlank="0" type="list">
      <formula1>"Yes,No"</formula1>
    </dataValidation>
    <dataValidation sqref="B18" showDropDown="0" showInputMessage="0" showErrorMessage="0" allowBlank="0" type="list">
      <formula1>"Permanent,Fixed-term"</formula1>
    </dataValidation>
  </dataValidations>
  <hyperlinks>
    <hyperlink xmlns:r="http://schemas.openxmlformats.org/officeDocument/2006/relationships" ref="A4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