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P" sheetId="1" state="visible" r:id="rId1"/>
    <sheet xmlns:r="http://schemas.openxmlformats.org/officeDocument/2006/relationships" name="Tax (equity fund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" fontId="4" fillId="4" borderId="1" pivotButton="0" quotePrefix="0" xfId="0"/>
    <xf numFmtId="164" fontId="4" fillId="4" borderId="1" pivotButton="0" quotePrefix="0" xfId="0"/>
    <xf numFmtId="0" fontId="5" fillId="0" borderId="0" pivotButton="0" quotePrefix="0" xfId="0"/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swp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SWP calculator — monthly income from a lump sum</t>
        </is>
      </c>
    </row>
    <row r="2">
      <c r="A2" s="2" t="inlineStr">
        <is>
          <t>Yellow cells are yours to change. The month table below does the work.</t>
        </is>
      </c>
    </row>
    <row r="4">
      <c r="A4" s="3" t="inlineStr">
        <is>
          <t>Your SWP</t>
        </is>
      </c>
      <c r="B4" s="4" t="n"/>
    </row>
    <row r="5">
      <c r="A5" s="5" t="inlineStr">
        <is>
          <t>Money invested (₹)</t>
        </is>
      </c>
      <c r="B5" s="6" t="n">
        <v>2500000</v>
      </c>
    </row>
    <row r="6">
      <c r="A6" s="5" t="inlineStr">
        <is>
          <t>Monthly withdrawal (₹)</t>
        </is>
      </c>
      <c r="B6" s="6" t="n">
        <v>15000</v>
      </c>
    </row>
    <row r="7">
      <c r="A7" s="5" t="inlineStr">
        <is>
          <t>Raise the withdrawal every year by (%)</t>
        </is>
      </c>
      <c r="B7" s="7" t="n">
        <v>0</v>
      </c>
      <c r="C7" s="2" t="inlineStr">
        <is>
          <t>e.g. 5 to keep up with prices; 0 = same amount every month</t>
        </is>
      </c>
    </row>
    <row r="8">
      <c r="A8" s="5" t="inlineStr">
        <is>
          <t>Expected return (% a year)</t>
        </is>
      </c>
      <c r="B8" s="8" t="n">
        <v>10</v>
      </c>
      <c r="C8" s="2" t="inlineStr">
        <is>
          <t>An assumption. Fund returns are not fixed</t>
        </is>
      </c>
    </row>
    <row r="9">
      <c r="A9" s="5" t="inlineStr">
        <is>
          <t>Years (up to 40)</t>
        </is>
      </c>
      <c r="B9" s="9" t="n">
        <v>20</v>
      </c>
    </row>
    <row r="10">
      <c r="A10" s="5" t="inlineStr">
        <is>
          <t>Inflation (% a year)</t>
        </is>
      </c>
      <c r="B10" s="7" t="n">
        <v>6</v>
      </c>
      <c r="C10" s="2" t="inlineStr">
        <is>
          <t>To see the last withdrawal in today's money</t>
        </is>
      </c>
    </row>
    <row r="12">
      <c r="A12" s="3" t="inlineStr">
        <is>
          <t>What happens</t>
        </is>
      </c>
      <c r="B12" s="4" t="n"/>
    </row>
    <row r="13">
      <c r="A13" s="5" t="inlineStr">
        <is>
          <t>Months with a full withdrawal</t>
        </is>
      </c>
      <c r="B13" s="10">
        <f>COUNTIFS(D22:D501,"&gt;0",G22:G501,1)</f>
        <v/>
      </c>
      <c r="C13" s="2" t="inlineStr">
        <is>
          <t>If this is less than years × 12, the money runs out early</t>
        </is>
      </c>
    </row>
    <row r="14">
      <c r="A14" s="5" t="inlineStr">
        <is>
          <t>Total withdrawn</t>
        </is>
      </c>
      <c r="B14" s="11">
        <f>SUM(D22:D501)</f>
        <v/>
      </c>
    </row>
    <row r="15">
      <c r="A15" s="5" t="inlineStr">
        <is>
          <t>Left at the end of the term</t>
        </is>
      </c>
      <c r="B15" s="11">
        <f>INDEX(E22:E501,B9*12)</f>
        <v/>
      </c>
    </row>
    <row r="16">
      <c r="A16" s="5" t="inlineStr">
        <is>
          <t>Steady monthly withdrawal that lasts exactly the term</t>
        </is>
      </c>
      <c r="B16" s="11">
        <f>PMT(B8/1200,B9*12,-B5,0,0)</f>
        <v/>
      </c>
      <c r="C16" s="2" t="inlineStr">
        <is>
          <t>With no yearly raise; withdrawing more than this eats the capital</t>
        </is>
      </c>
    </row>
    <row r="17">
      <c r="A17" s="5" t="inlineStr">
        <is>
          <t>Last withdrawal in today's money</t>
        </is>
      </c>
      <c r="B17" s="11">
        <f>INDEX(D22:D501,B9*12)/(1+B10/100)^B9</f>
        <v/>
      </c>
    </row>
    <row r="18">
      <c r="A18" s="2" t="inlineStr">
        <is>
          <t>Tax on each year's withdrawals is on the 'Tax (equity fund)' sheet.</t>
        </is>
      </c>
    </row>
    <row r="19">
      <c r="A19" s="12" t="inlineStr">
        <is>
          <t>Live version with every option side by side: https://paisatools.co.in/swp-calculator</t>
        </is>
      </c>
    </row>
    <row r="20">
      <c r="A20" s="2" t="inlineStr">
        <is>
          <t>SWP calculator · Free template by PaisaTools (paisatools.co.in) · CC BY 4.0: share and adapt with credit.</t>
        </is>
      </c>
    </row>
    <row r="21">
      <c r="A21" s="2" t="inlineStr">
        <is>
          <t>Estimates on the reducing balance at rate ÷ 12. Your bank may differ by rounding and posting dates. Not financial advice.</t>
        </is>
      </c>
      <c r="B21" s="13" t="inlineStr">
        <is>
          <t>Opening balance</t>
        </is>
      </c>
      <c r="C21" s="13" t="inlineStr">
        <is>
          <t>Growth this month</t>
        </is>
      </c>
      <c r="D21" s="13" t="inlineStr">
        <is>
          <t>Withdrawal</t>
        </is>
      </c>
      <c r="E21" s="13" t="inlineStr">
        <is>
          <t>Closing balance</t>
        </is>
      </c>
      <c r="F21" s="13" t="inlineStr">
        <is>
          <t>Cost left (avg.)</t>
        </is>
      </c>
      <c r="G21" s="13" t="inlineStr">
        <is>
          <t>Full withdrawal? (1 = yes)</t>
        </is>
      </c>
      <c r="H21" s="13" t="inlineStr">
        <is>
          <t>Gain inside the withdrawal</t>
        </is>
      </c>
    </row>
    <row r="22">
      <c r="A22" t="n">
        <v>1</v>
      </c>
      <c r="B22" s="14">
        <f>$B$5</f>
        <v/>
      </c>
      <c r="C22" s="14">
        <f>IF(A22&lt;=$B$9*12,B22*$B$8/1200,0)</f>
        <v/>
      </c>
      <c r="D22" s="14">
        <f>IF(A22&lt;=$B$9*12,MIN(B22+C22,$B$6*(1+$B$7/100)^INT((A22-1)/12)),0)</f>
        <v/>
      </c>
      <c r="E22" s="14">
        <f>B22+C22-D22</f>
        <v/>
      </c>
      <c r="F22" s="14">
        <f>IF(B22+C22&gt;0,$B$5-D22*$B$5/(B22+C22),0)</f>
        <v/>
      </c>
      <c r="G22">
        <f>IF(AND(A22&lt;=$B$9*12,D22&gt;0,ROUND(D22,2)&gt;=ROUND($B$6*(1+$B$7/100)^INT((A22-1)/12),2)),1,0)</f>
        <v/>
      </c>
      <c r="H22" s="14">
        <f>IF(B22+C22&gt;0,D22-D22*$B$5/(B22+C22),0)</f>
        <v/>
      </c>
    </row>
    <row r="23">
      <c r="A23" t="n">
        <v>2</v>
      </c>
      <c r="B23" s="14">
        <f>E22</f>
        <v/>
      </c>
      <c r="C23" s="14">
        <f>IF(A23&lt;=$B$9*12,B23*$B$8/1200,0)</f>
        <v/>
      </c>
      <c r="D23" s="14">
        <f>IF(A23&lt;=$B$9*12,MIN(B23+C23,$B$6*(1+$B$7/100)^INT((A23-1)/12)),0)</f>
        <v/>
      </c>
      <c r="E23" s="14">
        <f>B23+C23-D23</f>
        <v/>
      </c>
      <c r="F23" s="14">
        <f>IF(B23+C23&gt;0,F22-D23*F22/(B23+C23),0)</f>
        <v/>
      </c>
      <c r="G23">
        <f>IF(AND(A23&lt;=$B$9*12,D23&gt;0,ROUND(D23,2)&gt;=ROUND($B$6*(1+$B$7/100)^INT((A23-1)/12),2)),1,0)</f>
        <v/>
      </c>
      <c r="H23" s="14">
        <f>IF(B23+C23&gt;0,D23-D23*F22/(B23+C23),0)</f>
        <v/>
      </c>
    </row>
    <row r="24">
      <c r="A24" t="n">
        <v>3</v>
      </c>
      <c r="B24" s="14">
        <f>E23</f>
        <v/>
      </c>
      <c r="C24" s="14">
        <f>IF(A24&lt;=$B$9*12,B24*$B$8/1200,0)</f>
        <v/>
      </c>
      <c r="D24" s="14">
        <f>IF(A24&lt;=$B$9*12,MIN(B24+C24,$B$6*(1+$B$7/100)^INT((A24-1)/12)),0)</f>
        <v/>
      </c>
      <c r="E24" s="14">
        <f>B24+C24-D24</f>
        <v/>
      </c>
      <c r="F24" s="14">
        <f>IF(B24+C24&gt;0,F23-D24*F23/(B24+C24),0)</f>
        <v/>
      </c>
      <c r="G24">
        <f>IF(AND(A24&lt;=$B$9*12,D24&gt;0,ROUND(D24,2)&gt;=ROUND($B$6*(1+$B$7/100)^INT((A24-1)/12),2)),1,0)</f>
        <v/>
      </c>
      <c r="H24" s="14">
        <f>IF(B24+C24&gt;0,D24-D24*F23/(B24+C24),0)</f>
        <v/>
      </c>
    </row>
    <row r="25">
      <c r="A25" t="n">
        <v>4</v>
      </c>
      <c r="B25" s="14">
        <f>E24</f>
        <v/>
      </c>
      <c r="C25" s="14">
        <f>IF(A25&lt;=$B$9*12,B25*$B$8/1200,0)</f>
        <v/>
      </c>
      <c r="D25" s="14">
        <f>IF(A25&lt;=$B$9*12,MIN(B25+C25,$B$6*(1+$B$7/100)^INT((A25-1)/12)),0)</f>
        <v/>
      </c>
      <c r="E25" s="14">
        <f>B25+C25-D25</f>
        <v/>
      </c>
      <c r="F25" s="14">
        <f>IF(B25+C25&gt;0,F24-D25*F24/(B25+C25),0)</f>
        <v/>
      </c>
      <c r="G25">
        <f>IF(AND(A25&lt;=$B$9*12,D25&gt;0,ROUND(D25,2)&gt;=ROUND($B$6*(1+$B$7/100)^INT((A25-1)/12),2)),1,0)</f>
        <v/>
      </c>
      <c r="H25" s="14">
        <f>IF(B25+C25&gt;0,D25-D25*F24/(B25+C25),0)</f>
        <v/>
      </c>
    </row>
    <row r="26">
      <c r="A26" t="n">
        <v>5</v>
      </c>
      <c r="B26" s="14">
        <f>E25</f>
        <v/>
      </c>
      <c r="C26" s="14">
        <f>IF(A26&lt;=$B$9*12,B26*$B$8/1200,0)</f>
        <v/>
      </c>
      <c r="D26" s="14">
        <f>IF(A26&lt;=$B$9*12,MIN(B26+C26,$B$6*(1+$B$7/100)^INT((A26-1)/12)),0)</f>
        <v/>
      </c>
      <c r="E26" s="14">
        <f>B26+C26-D26</f>
        <v/>
      </c>
      <c r="F26" s="14">
        <f>IF(B26+C26&gt;0,F25-D26*F25/(B26+C26),0)</f>
        <v/>
      </c>
      <c r="G26">
        <f>IF(AND(A26&lt;=$B$9*12,D26&gt;0,ROUND(D26,2)&gt;=ROUND($B$6*(1+$B$7/100)^INT((A26-1)/12),2)),1,0)</f>
        <v/>
      </c>
      <c r="H26" s="14">
        <f>IF(B26+C26&gt;0,D26-D26*F25/(B26+C26),0)</f>
        <v/>
      </c>
    </row>
    <row r="27">
      <c r="A27" t="n">
        <v>6</v>
      </c>
      <c r="B27" s="14">
        <f>E26</f>
        <v/>
      </c>
      <c r="C27" s="14">
        <f>IF(A27&lt;=$B$9*12,B27*$B$8/1200,0)</f>
        <v/>
      </c>
      <c r="D27" s="14">
        <f>IF(A27&lt;=$B$9*12,MIN(B27+C27,$B$6*(1+$B$7/100)^INT((A27-1)/12)),0)</f>
        <v/>
      </c>
      <c r="E27" s="14">
        <f>B27+C27-D27</f>
        <v/>
      </c>
      <c r="F27" s="14">
        <f>IF(B27+C27&gt;0,F26-D27*F26/(B27+C27),0)</f>
        <v/>
      </c>
      <c r="G27">
        <f>IF(AND(A27&lt;=$B$9*12,D27&gt;0,ROUND(D27,2)&gt;=ROUND($B$6*(1+$B$7/100)^INT((A27-1)/12),2)),1,0)</f>
        <v/>
      </c>
      <c r="H27" s="14">
        <f>IF(B27+C27&gt;0,D27-D27*F26/(B27+C27),0)</f>
        <v/>
      </c>
    </row>
    <row r="28">
      <c r="A28" t="n">
        <v>7</v>
      </c>
      <c r="B28" s="14">
        <f>E27</f>
        <v/>
      </c>
      <c r="C28" s="14">
        <f>IF(A28&lt;=$B$9*12,B28*$B$8/1200,0)</f>
        <v/>
      </c>
      <c r="D28" s="14">
        <f>IF(A28&lt;=$B$9*12,MIN(B28+C28,$B$6*(1+$B$7/100)^INT((A28-1)/12)),0)</f>
        <v/>
      </c>
      <c r="E28" s="14">
        <f>B28+C28-D28</f>
        <v/>
      </c>
      <c r="F28" s="14">
        <f>IF(B28+C28&gt;0,F27-D28*F27/(B28+C28),0)</f>
        <v/>
      </c>
      <c r="G28">
        <f>IF(AND(A28&lt;=$B$9*12,D28&gt;0,ROUND(D28,2)&gt;=ROUND($B$6*(1+$B$7/100)^INT((A28-1)/12),2)),1,0)</f>
        <v/>
      </c>
      <c r="H28" s="14">
        <f>IF(B28+C28&gt;0,D28-D28*F27/(B28+C28),0)</f>
        <v/>
      </c>
    </row>
    <row r="29">
      <c r="A29" t="n">
        <v>8</v>
      </c>
      <c r="B29" s="14">
        <f>E28</f>
        <v/>
      </c>
      <c r="C29" s="14">
        <f>IF(A29&lt;=$B$9*12,B29*$B$8/1200,0)</f>
        <v/>
      </c>
      <c r="D29" s="14">
        <f>IF(A29&lt;=$B$9*12,MIN(B29+C29,$B$6*(1+$B$7/100)^INT((A29-1)/12)),0)</f>
        <v/>
      </c>
      <c r="E29" s="14">
        <f>B29+C29-D29</f>
        <v/>
      </c>
      <c r="F29" s="14">
        <f>IF(B29+C29&gt;0,F28-D29*F28/(B29+C29),0)</f>
        <v/>
      </c>
      <c r="G29">
        <f>IF(AND(A29&lt;=$B$9*12,D29&gt;0,ROUND(D29,2)&gt;=ROUND($B$6*(1+$B$7/100)^INT((A29-1)/12),2)),1,0)</f>
        <v/>
      </c>
      <c r="H29" s="14">
        <f>IF(B29+C29&gt;0,D29-D29*F28/(B29+C29),0)</f>
        <v/>
      </c>
    </row>
    <row r="30">
      <c r="A30" t="n">
        <v>9</v>
      </c>
      <c r="B30" s="14">
        <f>E29</f>
        <v/>
      </c>
      <c r="C30" s="14">
        <f>IF(A30&lt;=$B$9*12,B30*$B$8/1200,0)</f>
        <v/>
      </c>
      <c r="D30" s="14">
        <f>IF(A30&lt;=$B$9*12,MIN(B30+C30,$B$6*(1+$B$7/100)^INT((A30-1)/12)),0)</f>
        <v/>
      </c>
      <c r="E30" s="14">
        <f>B30+C30-D30</f>
        <v/>
      </c>
      <c r="F30" s="14">
        <f>IF(B30+C30&gt;0,F29-D30*F29/(B30+C30),0)</f>
        <v/>
      </c>
      <c r="G30">
        <f>IF(AND(A30&lt;=$B$9*12,D30&gt;0,ROUND(D30,2)&gt;=ROUND($B$6*(1+$B$7/100)^INT((A30-1)/12),2)),1,0)</f>
        <v/>
      </c>
      <c r="H30" s="14">
        <f>IF(B30+C30&gt;0,D30-D30*F29/(B30+C30),0)</f>
        <v/>
      </c>
    </row>
    <row r="31">
      <c r="A31" t="n">
        <v>10</v>
      </c>
      <c r="B31" s="14">
        <f>E30</f>
        <v/>
      </c>
      <c r="C31" s="14">
        <f>IF(A31&lt;=$B$9*12,B31*$B$8/1200,0)</f>
        <v/>
      </c>
      <c r="D31" s="14">
        <f>IF(A31&lt;=$B$9*12,MIN(B31+C31,$B$6*(1+$B$7/100)^INT((A31-1)/12)),0)</f>
        <v/>
      </c>
      <c r="E31" s="14">
        <f>B31+C31-D31</f>
        <v/>
      </c>
      <c r="F31" s="14">
        <f>IF(B31+C31&gt;0,F30-D31*F30/(B31+C31),0)</f>
        <v/>
      </c>
      <c r="G31">
        <f>IF(AND(A31&lt;=$B$9*12,D31&gt;0,ROUND(D31,2)&gt;=ROUND($B$6*(1+$B$7/100)^INT((A31-1)/12),2)),1,0)</f>
        <v/>
      </c>
      <c r="H31" s="14">
        <f>IF(B31+C31&gt;0,D31-D31*F30/(B31+C31),0)</f>
        <v/>
      </c>
    </row>
    <row r="32">
      <c r="A32" t="n">
        <v>11</v>
      </c>
      <c r="B32" s="14">
        <f>E31</f>
        <v/>
      </c>
      <c r="C32" s="14">
        <f>IF(A32&lt;=$B$9*12,B32*$B$8/1200,0)</f>
        <v/>
      </c>
      <c r="D32" s="14">
        <f>IF(A32&lt;=$B$9*12,MIN(B32+C32,$B$6*(1+$B$7/100)^INT((A32-1)/12)),0)</f>
        <v/>
      </c>
      <c r="E32" s="14">
        <f>B32+C32-D32</f>
        <v/>
      </c>
      <c r="F32" s="14">
        <f>IF(B32+C32&gt;0,F31-D32*F31/(B32+C32),0)</f>
        <v/>
      </c>
      <c r="G32">
        <f>IF(AND(A32&lt;=$B$9*12,D32&gt;0,ROUND(D32,2)&gt;=ROUND($B$6*(1+$B$7/100)^INT((A32-1)/12),2)),1,0)</f>
        <v/>
      </c>
      <c r="H32" s="14">
        <f>IF(B32+C32&gt;0,D32-D32*F31/(B32+C32),0)</f>
        <v/>
      </c>
    </row>
    <row r="33">
      <c r="A33" t="n">
        <v>12</v>
      </c>
      <c r="B33" s="14">
        <f>E32</f>
        <v/>
      </c>
      <c r="C33" s="14">
        <f>IF(A33&lt;=$B$9*12,B33*$B$8/1200,0)</f>
        <v/>
      </c>
      <c r="D33" s="14">
        <f>IF(A33&lt;=$B$9*12,MIN(B33+C33,$B$6*(1+$B$7/100)^INT((A33-1)/12)),0)</f>
        <v/>
      </c>
      <c r="E33" s="14">
        <f>B33+C33-D33</f>
        <v/>
      </c>
      <c r="F33" s="14">
        <f>IF(B33+C33&gt;0,F32-D33*F32/(B33+C33),0)</f>
        <v/>
      </c>
      <c r="G33">
        <f>IF(AND(A33&lt;=$B$9*12,D33&gt;0,ROUND(D33,2)&gt;=ROUND($B$6*(1+$B$7/100)^INT((A33-1)/12),2)),1,0)</f>
        <v/>
      </c>
      <c r="H33" s="14">
        <f>IF(B33+C33&gt;0,D33-D33*F32/(B33+C33),0)</f>
        <v/>
      </c>
    </row>
    <row r="34">
      <c r="A34" t="n">
        <v>13</v>
      </c>
      <c r="B34" s="14">
        <f>E33</f>
        <v/>
      </c>
      <c r="C34" s="14">
        <f>IF(A34&lt;=$B$9*12,B34*$B$8/1200,0)</f>
        <v/>
      </c>
      <c r="D34" s="14">
        <f>IF(A34&lt;=$B$9*12,MIN(B34+C34,$B$6*(1+$B$7/100)^INT((A34-1)/12)),0)</f>
        <v/>
      </c>
      <c r="E34" s="14">
        <f>B34+C34-D34</f>
        <v/>
      </c>
      <c r="F34" s="14">
        <f>IF(B34+C34&gt;0,F33-D34*F33/(B34+C34),0)</f>
        <v/>
      </c>
      <c r="G34">
        <f>IF(AND(A34&lt;=$B$9*12,D34&gt;0,ROUND(D34,2)&gt;=ROUND($B$6*(1+$B$7/100)^INT((A34-1)/12),2)),1,0)</f>
        <v/>
      </c>
      <c r="H34" s="14">
        <f>IF(B34+C34&gt;0,D34-D34*F33/(B34+C34),0)</f>
        <v/>
      </c>
    </row>
    <row r="35">
      <c r="A35" t="n">
        <v>14</v>
      </c>
      <c r="B35" s="14">
        <f>E34</f>
        <v/>
      </c>
      <c r="C35" s="14">
        <f>IF(A35&lt;=$B$9*12,B35*$B$8/1200,0)</f>
        <v/>
      </c>
      <c r="D35" s="14">
        <f>IF(A35&lt;=$B$9*12,MIN(B35+C35,$B$6*(1+$B$7/100)^INT((A35-1)/12)),0)</f>
        <v/>
      </c>
      <c r="E35" s="14">
        <f>B35+C35-D35</f>
        <v/>
      </c>
      <c r="F35" s="14">
        <f>IF(B35+C35&gt;0,F34-D35*F34/(B35+C35),0)</f>
        <v/>
      </c>
      <c r="G35">
        <f>IF(AND(A35&lt;=$B$9*12,D35&gt;0,ROUND(D35,2)&gt;=ROUND($B$6*(1+$B$7/100)^INT((A35-1)/12),2)),1,0)</f>
        <v/>
      </c>
      <c r="H35" s="14">
        <f>IF(B35+C35&gt;0,D35-D35*F34/(B35+C35),0)</f>
        <v/>
      </c>
    </row>
    <row r="36">
      <c r="A36" t="n">
        <v>15</v>
      </c>
      <c r="B36" s="14">
        <f>E35</f>
        <v/>
      </c>
      <c r="C36" s="14">
        <f>IF(A36&lt;=$B$9*12,B36*$B$8/1200,0)</f>
        <v/>
      </c>
      <c r="D36" s="14">
        <f>IF(A36&lt;=$B$9*12,MIN(B36+C36,$B$6*(1+$B$7/100)^INT((A36-1)/12)),0)</f>
        <v/>
      </c>
      <c r="E36" s="14">
        <f>B36+C36-D36</f>
        <v/>
      </c>
      <c r="F36" s="14">
        <f>IF(B36+C36&gt;0,F35-D36*F35/(B36+C36),0)</f>
        <v/>
      </c>
      <c r="G36">
        <f>IF(AND(A36&lt;=$B$9*12,D36&gt;0,ROUND(D36,2)&gt;=ROUND($B$6*(1+$B$7/100)^INT((A36-1)/12),2)),1,0)</f>
        <v/>
      </c>
      <c r="H36" s="14">
        <f>IF(B36+C36&gt;0,D36-D36*F35/(B36+C36),0)</f>
        <v/>
      </c>
    </row>
    <row r="37">
      <c r="A37" t="n">
        <v>16</v>
      </c>
      <c r="B37" s="14">
        <f>E36</f>
        <v/>
      </c>
      <c r="C37" s="14">
        <f>IF(A37&lt;=$B$9*12,B37*$B$8/1200,0)</f>
        <v/>
      </c>
      <c r="D37" s="14">
        <f>IF(A37&lt;=$B$9*12,MIN(B37+C37,$B$6*(1+$B$7/100)^INT((A37-1)/12)),0)</f>
        <v/>
      </c>
      <c r="E37" s="14">
        <f>B37+C37-D37</f>
        <v/>
      </c>
      <c r="F37" s="14">
        <f>IF(B37+C37&gt;0,F36-D37*F36/(B37+C37),0)</f>
        <v/>
      </c>
      <c r="G37">
        <f>IF(AND(A37&lt;=$B$9*12,D37&gt;0,ROUND(D37,2)&gt;=ROUND($B$6*(1+$B$7/100)^INT((A37-1)/12),2)),1,0)</f>
        <v/>
      </c>
      <c r="H37" s="14">
        <f>IF(B37+C37&gt;0,D37-D37*F36/(B37+C37),0)</f>
        <v/>
      </c>
    </row>
    <row r="38">
      <c r="A38" t="n">
        <v>17</v>
      </c>
      <c r="B38" s="14">
        <f>E37</f>
        <v/>
      </c>
      <c r="C38" s="14">
        <f>IF(A38&lt;=$B$9*12,B38*$B$8/1200,0)</f>
        <v/>
      </c>
      <c r="D38" s="14">
        <f>IF(A38&lt;=$B$9*12,MIN(B38+C38,$B$6*(1+$B$7/100)^INT((A38-1)/12)),0)</f>
        <v/>
      </c>
      <c r="E38" s="14">
        <f>B38+C38-D38</f>
        <v/>
      </c>
      <c r="F38" s="14">
        <f>IF(B38+C38&gt;0,F37-D38*F37/(B38+C38),0)</f>
        <v/>
      </c>
      <c r="G38">
        <f>IF(AND(A38&lt;=$B$9*12,D38&gt;0,ROUND(D38,2)&gt;=ROUND($B$6*(1+$B$7/100)^INT((A38-1)/12),2)),1,0)</f>
        <v/>
      </c>
      <c r="H38" s="14">
        <f>IF(B38+C38&gt;0,D38-D38*F37/(B38+C38),0)</f>
        <v/>
      </c>
    </row>
    <row r="39">
      <c r="A39" t="n">
        <v>18</v>
      </c>
      <c r="B39" s="14">
        <f>E38</f>
        <v/>
      </c>
      <c r="C39" s="14">
        <f>IF(A39&lt;=$B$9*12,B39*$B$8/1200,0)</f>
        <v/>
      </c>
      <c r="D39" s="14">
        <f>IF(A39&lt;=$B$9*12,MIN(B39+C39,$B$6*(1+$B$7/100)^INT((A39-1)/12)),0)</f>
        <v/>
      </c>
      <c r="E39" s="14">
        <f>B39+C39-D39</f>
        <v/>
      </c>
      <c r="F39" s="14">
        <f>IF(B39+C39&gt;0,F38-D39*F38/(B39+C39),0)</f>
        <v/>
      </c>
      <c r="G39">
        <f>IF(AND(A39&lt;=$B$9*12,D39&gt;0,ROUND(D39,2)&gt;=ROUND($B$6*(1+$B$7/100)^INT((A39-1)/12),2)),1,0)</f>
        <v/>
      </c>
      <c r="H39" s="14">
        <f>IF(B39+C39&gt;0,D39-D39*F38/(B39+C39),0)</f>
        <v/>
      </c>
    </row>
    <row r="40">
      <c r="A40" t="n">
        <v>19</v>
      </c>
      <c r="B40" s="14">
        <f>E39</f>
        <v/>
      </c>
      <c r="C40" s="14">
        <f>IF(A40&lt;=$B$9*12,B40*$B$8/1200,0)</f>
        <v/>
      </c>
      <c r="D40" s="14">
        <f>IF(A40&lt;=$B$9*12,MIN(B40+C40,$B$6*(1+$B$7/100)^INT((A40-1)/12)),0)</f>
        <v/>
      </c>
      <c r="E40" s="14">
        <f>B40+C40-D40</f>
        <v/>
      </c>
      <c r="F40" s="14">
        <f>IF(B40+C40&gt;0,F39-D40*F39/(B40+C40),0)</f>
        <v/>
      </c>
      <c r="G40">
        <f>IF(AND(A40&lt;=$B$9*12,D40&gt;0,ROUND(D40,2)&gt;=ROUND($B$6*(1+$B$7/100)^INT((A40-1)/12),2)),1,0)</f>
        <v/>
      </c>
      <c r="H40" s="14">
        <f>IF(B40+C40&gt;0,D40-D40*F39/(B40+C40),0)</f>
        <v/>
      </c>
    </row>
    <row r="41">
      <c r="A41" t="n">
        <v>20</v>
      </c>
      <c r="B41" s="14">
        <f>E40</f>
        <v/>
      </c>
      <c r="C41" s="14">
        <f>IF(A41&lt;=$B$9*12,B41*$B$8/1200,0)</f>
        <v/>
      </c>
      <c r="D41" s="14">
        <f>IF(A41&lt;=$B$9*12,MIN(B41+C41,$B$6*(1+$B$7/100)^INT((A41-1)/12)),0)</f>
        <v/>
      </c>
      <c r="E41" s="14">
        <f>B41+C41-D41</f>
        <v/>
      </c>
      <c r="F41" s="14">
        <f>IF(B41+C41&gt;0,F40-D41*F40/(B41+C41),0)</f>
        <v/>
      </c>
      <c r="G41">
        <f>IF(AND(A41&lt;=$B$9*12,D41&gt;0,ROUND(D41,2)&gt;=ROUND($B$6*(1+$B$7/100)^INT((A41-1)/12),2)),1,0)</f>
        <v/>
      </c>
      <c r="H41" s="14">
        <f>IF(B41+C41&gt;0,D41-D41*F40/(B41+C41),0)</f>
        <v/>
      </c>
    </row>
    <row r="42">
      <c r="A42" t="n">
        <v>21</v>
      </c>
      <c r="B42" s="14">
        <f>E41</f>
        <v/>
      </c>
      <c r="C42" s="14">
        <f>IF(A42&lt;=$B$9*12,B42*$B$8/1200,0)</f>
        <v/>
      </c>
      <c r="D42" s="14">
        <f>IF(A42&lt;=$B$9*12,MIN(B42+C42,$B$6*(1+$B$7/100)^INT((A42-1)/12)),0)</f>
        <v/>
      </c>
      <c r="E42" s="14">
        <f>B42+C42-D42</f>
        <v/>
      </c>
      <c r="F42" s="14">
        <f>IF(B42+C42&gt;0,F41-D42*F41/(B42+C42),0)</f>
        <v/>
      </c>
      <c r="G42">
        <f>IF(AND(A42&lt;=$B$9*12,D42&gt;0,ROUND(D42,2)&gt;=ROUND($B$6*(1+$B$7/100)^INT((A42-1)/12),2)),1,0)</f>
        <v/>
      </c>
      <c r="H42" s="14">
        <f>IF(B42+C42&gt;0,D42-D42*F41/(B42+C42),0)</f>
        <v/>
      </c>
    </row>
    <row r="43">
      <c r="A43" t="n">
        <v>22</v>
      </c>
      <c r="B43" s="14">
        <f>E42</f>
        <v/>
      </c>
      <c r="C43" s="14">
        <f>IF(A43&lt;=$B$9*12,B43*$B$8/1200,0)</f>
        <v/>
      </c>
      <c r="D43" s="14">
        <f>IF(A43&lt;=$B$9*12,MIN(B43+C43,$B$6*(1+$B$7/100)^INT((A43-1)/12)),0)</f>
        <v/>
      </c>
      <c r="E43" s="14">
        <f>B43+C43-D43</f>
        <v/>
      </c>
      <c r="F43" s="14">
        <f>IF(B43+C43&gt;0,F42-D43*F42/(B43+C43),0)</f>
        <v/>
      </c>
      <c r="G43">
        <f>IF(AND(A43&lt;=$B$9*12,D43&gt;0,ROUND(D43,2)&gt;=ROUND($B$6*(1+$B$7/100)^INT((A43-1)/12),2)),1,0)</f>
        <v/>
      </c>
      <c r="H43" s="14">
        <f>IF(B43+C43&gt;0,D43-D43*F42/(B43+C43),0)</f>
        <v/>
      </c>
    </row>
    <row r="44">
      <c r="A44" t="n">
        <v>23</v>
      </c>
      <c r="B44" s="14">
        <f>E43</f>
        <v/>
      </c>
      <c r="C44" s="14">
        <f>IF(A44&lt;=$B$9*12,B44*$B$8/1200,0)</f>
        <v/>
      </c>
      <c r="D44" s="14">
        <f>IF(A44&lt;=$B$9*12,MIN(B44+C44,$B$6*(1+$B$7/100)^INT((A44-1)/12)),0)</f>
        <v/>
      </c>
      <c r="E44" s="14">
        <f>B44+C44-D44</f>
        <v/>
      </c>
      <c r="F44" s="14">
        <f>IF(B44+C44&gt;0,F43-D44*F43/(B44+C44),0)</f>
        <v/>
      </c>
      <c r="G44">
        <f>IF(AND(A44&lt;=$B$9*12,D44&gt;0,ROUND(D44,2)&gt;=ROUND($B$6*(1+$B$7/100)^INT((A44-1)/12),2)),1,0)</f>
        <v/>
      </c>
      <c r="H44" s="14">
        <f>IF(B44+C44&gt;0,D44-D44*F43/(B44+C44),0)</f>
        <v/>
      </c>
    </row>
    <row r="45">
      <c r="A45" t="n">
        <v>24</v>
      </c>
      <c r="B45" s="14">
        <f>E44</f>
        <v/>
      </c>
      <c r="C45" s="14">
        <f>IF(A45&lt;=$B$9*12,B45*$B$8/1200,0)</f>
        <v/>
      </c>
      <c r="D45" s="14">
        <f>IF(A45&lt;=$B$9*12,MIN(B45+C45,$B$6*(1+$B$7/100)^INT((A45-1)/12)),0)</f>
        <v/>
      </c>
      <c r="E45" s="14">
        <f>B45+C45-D45</f>
        <v/>
      </c>
      <c r="F45" s="14">
        <f>IF(B45+C45&gt;0,F44-D45*F44/(B45+C45),0)</f>
        <v/>
      </c>
      <c r="G45">
        <f>IF(AND(A45&lt;=$B$9*12,D45&gt;0,ROUND(D45,2)&gt;=ROUND($B$6*(1+$B$7/100)^INT((A45-1)/12),2)),1,0)</f>
        <v/>
      </c>
      <c r="H45" s="14">
        <f>IF(B45+C45&gt;0,D45-D45*F44/(B45+C45),0)</f>
        <v/>
      </c>
    </row>
    <row r="46">
      <c r="A46" t="n">
        <v>25</v>
      </c>
      <c r="B46" s="14">
        <f>E45</f>
        <v/>
      </c>
      <c r="C46" s="14">
        <f>IF(A46&lt;=$B$9*12,B46*$B$8/1200,0)</f>
        <v/>
      </c>
      <c r="D46" s="14">
        <f>IF(A46&lt;=$B$9*12,MIN(B46+C46,$B$6*(1+$B$7/100)^INT((A46-1)/12)),0)</f>
        <v/>
      </c>
      <c r="E46" s="14">
        <f>B46+C46-D46</f>
        <v/>
      </c>
      <c r="F46" s="14">
        <f>IF(B46+C46&gt;0,F45-D46*F45/(B46+C46),0)</f>
        <v/>
      </c>
      <c r="G46">
        <f>IF(AND(A46&lt;=$B$9*12,D46&gt;0,ROUND(D46,2)&gt;=ROUND($B$6*(1+$B$7/100)^INT((A46-1)/12),2)),1,0)</f>
        <v/>
      </c>
      <c r="H46" s="14">
        <f>IF(B46+C46&gt;0,D46-D46*F45/(B46+C46),0)</f>
        <v/>
      </c>
    </row>
    <row r="47">
      <c r="A47" t="n">
        <v>26</v>
      </c>
      <c r="B47" s="14">
        <f>E46</f>
        <v/>
      </c>
      <c r="C47" s="14">
        <f>IF(A47&lt;=$B$9*12,B47*$B$8/1200,0)</f>
        <v/>
      </c>
      <c r="D47" s="14">
        <f>IF(A47&lt;=$B$9*12,MIN(B47+C47,$B$6*(1+$B$7/100)^INT((A47-1)/12)),0)</f>
        <v/>
      </c>
      <c r="E47" s="14">
        <f>B47+C47-D47</f>
        <v/>
      </c>
      <c r="F47" s="14">
        <f>IF(B47+C47&gt;0,F46-D47*F46/(B47+C47),0)</f>
        <v/>
      </c>
      <c r="G47">
        <f>IF(AND(A47&lt;=$B$9*12,D47&gt;0,ROUND(D47,2)&gt;=ROUND($B$6*(1+$B$7/100)^INT((A47-1)/12),2)),1,0)</f>
        <v/>
      </c>
      <c r="H47" s="14">
        <f>IF(B47+C47&gt;0,D47-D47*F46/(B47+C47),0)</f>
        <v/>
      </c>
    </row>
    <row r="48">
      <c r="A48" t="n">
        <v>27</v>
      </c>
      <c r="B48" s="14">
        <f>E47</f>
        <v/>
      </c>
      <c r="C48" s="14">
        <f>IF(A48&lt;=$B$9*12,B48*$B$8/1200,0)</f>
        <v/>
      </c>
      <c r="D48" s="14">
        <f>IF(A48&lt;=$B$9*12,MIN(B48+C48,$B$6*(1+$B$7/100)^INT((A48-1)/12)),0)</f>
        <v/>
      </c>
      <c r="E48" s="14">
        <f>B48+C48-D48</f>
        <v/>
      </c>
      <c r="F48" s="14">
        <f>IF(B48+C48&gt;0,F47-D48*F47/(B48+C48),0)</f>
        <v/>
      </c>
      <c r="G48">
        <f>IF(AND(A48&lt;=$B$9*12,D48&gt;0,ROUND(D48,2)&gt;=ROUND($B$6*(1+$B$7/100)^INT((A48-1)/12),2)),1,0)</f>
        <v/>
      </c>
      <c r="H48" s="14">
        <f>IF(B48+C48&gt;0,D48-D48*F47/(B48+C48),0)</f>
        <v/>
      </c>
    </row>
    <row r="49">
      <c r="A49" t="n">
        <v>28</v>
      </c>
      <c r="B49" s="14">
        <f>E48</f>
        <v/>
      </c>
      <c r="C49" s="14">
        <f>IF(A49&lt;=$B$9*12,B49*$B$8/1200,0)</f>
        <v/>
      </c>
      <c r="D49" s="14">
        <f>IF(A49&lt;=$B$9*12,MIN(B49+C49,$B$6*(1+$B$7/100)^INT((A49-1)/12)),0)</f>
        <v/>
      </c>
      <c r="E49" s="14">
        <f>B49+C49-D49</f>
        <v/>
      </c>
      <c r="F49" s="14">
        <f>IF(B49+C49&gt;0,F48-D49*F48/(B49+C49),0)</f>
        <v/>
      </c>
      <c r="G49">
        <f>IF(AND(A49&lt;=$B$9*12,D49&gt;0,ROUND(D49,2)&gt;=ROUND($B$6*(1+$B$7/100)^INT((A49-1)/12),2)),1,0)</f>
        <v/>
      </c>
      <c r="H49" s="14">
        <f>IF(B49+C49&gt;0,D49-D49*F48/(B49+C49),0)</f>
        <v/>
      </c>
    </row>
    <row r="50">
      <c r="A50" t="n">
        <v>29</v>
      </c>
      <c r="B50" s="14">
        <f>E49</f>
        <v/>
      </c>
      <c r="C50" s="14">
        <f>IF(A50&lt;=$B$9*12,B50*$B$8/1200,0)</f>
        <v/>
      </c>
      <c r="D50" s="14">
        <f>IF(A50&lt;=$B$9*12,MIN(B50+C50,$B$6*(1+$B$7/100)^INT((A50-1)/12)),0)</f>
        <v/>
      </c>
      <c r="E50" s="14">
        <f>B50+C50-D50</f>
        <v/>
      </c>
      <c r="F50" s="14">
        <f>IF(B50+C50&gt;0,F49-D50*F49/(B50+C50),0)</f>
        <v/>
      </c>
      <c r="G50">
        <f>IF(AND(A50&lt;=$B$9*12,D50&gt;0,ROUND(D50,2)&gt;=ROUND($B$6*(1+$B$7/100)^INT((A50-1)/12),2)),1,0)</f>
        <v/>
      </c>
      <c r="H50" s="14">
        <f>IF(B50+C50&gt;0,D50-D50*F49/(B50+C50),0)</f>
        <v/>
      </c>
    </row>
    <row r="51">
      <c r="A51" t="n">
        <v>30</v>
      </c>
      <c r="B51" s="14">
        <f>E50</f>
        <v/>
      </c>
      <c r="C51" s="14">
        <f>IF(A51&lt;=$B$9*12,B51*$B$8/1200,0)</f>
        <v/>
      </c>
      <c r="D51" s="14">
        <f>IF(A51&lt;=$B$9*12,MIN(B51+C51,$B$6*(1+$B$7/100)^INT((A51-1)/12)),0)</f>
        <v/>
      </c>
      <c r="E51" s="14">
        <f>B51+C51-D51</f>
        <v/>
      </c>
      <c r="F51" s="14">
        <f>IF(B51+C51&gt;0,F50-D51*F50/(B51+C51),0)</f>
        <v/>
      </c>
      <c r="G51">
        <f>IF(AND(A51&lt;=$B$9*12,D51&gt;0,ROUND(D51,2)&gt;=ROUND($B$6*(1+$B$7/100)^INT((A51-1)/12),2)),1,0)</f>
        <v/>
      </c>
      <c r="H51" s="14">
        <f>IF(B51+C51&gt;0,D51-D51*F50/(B51+C51),0)</f>
        <v/>
      </c>
    </row>
    <row r="52">
      <c r="A52" t="n">
        <v>31</v>
      </c>
      <c r="B52" s="14">
        <f>E51</f>
        <v/>
      </c>
      <c r="C52" s="14">
        <f>IF(A52&lt;=$B$9*12,B52*$B$8/1200,0)</f>
        <v/>
      </c>
      <c r="D52" s="14">
        <f>IF(A52&lt;=$B$9*12,MIN(B52+C52,$B$6*(1+$B$7/100)^INT((A52-1)/12)),0)</f>
        <v/>
      </c>
      <c r="E52" s="14">
        <f>B52+C52-D52</f>
        <v/>
      </c>
      <c r="F52" s="14">
        <f>IF(B52+C52&gt;0,F51-D52*F51/(B52+C52),0)</f>
        <v/>
      </c>
      <c r="G52">
        <f>IF(AND(A52&lt;=$B$9*12,D52&gt;0,ROUND(D52,2)&gt;=ROUND($B$6*(1+$B$7/100)^INT((A52-1)/12),2)),1,0)</f>
        <v/>
      </c>
      <c r="H52" s="14">
        <f>IF(B52+C52&gt;0,D52-D52*F51/(B52+C52),0)</f>
        <v/>
      </c>
    </row>
    <row r="53">
      <c r="A53" t="n">
        <v>32</v>
      </c>
      <c r="B53" s="14">
        <f>E52</f>
        <v/>
      </c>
      <c r="C53" s="14">
        <f>IF(A53&lt;=$B$9*12,B53*$B$8/1200,0)</f>
        <v/>
      </c>
      <c r="D53" s="14">
        <f>IF(A53&lt;=$B$9*12,MIN(B53+C53,$B$6*(1+$B$7/100)^INT((A53-1)/12)),0)</f>
        <v/>
      </c>
      <c r="E53" s="14">
        <f>B53+C53-D53</f>
        <v/>
      </c>
      <c r="F53" s="14">
        <f>IF(B53+C53&gt;0,F52-D53*F52/(B53+C53),0)</f>
        <v/>
      </c>
      <c r="G53">
        <f>IF(AND(A53&lt;=$B$9*12,D53&gt;0,ROUND(D53,2)&gt;=ROUND($B$6*(1+$B$7/100)^INT((A53-1)/12),2)),1,0)</f>
        <v/>
      </c>
      <c r="H53" s="14">
        <f>IF(B53+C53&gt;0,D53-D53*F52/(B53+C53),0)</f>
        <v/>
      </c>
    </row>
    <row r="54">
      <c r="A54" t="n">
        <v>33</v>
      </c>
      <c r="B54" s="14">
        <f>E53</f>
        <v/>
      </c>
      <c r="C54" s="14">
        <f>IF(A54&lt;=$B$9*12,B54*$B$8/1200,0)</f>
        <v/>
      </c>
      <c r="D54" s="14">
        <f>IF(A54&lt;=$B$9*12,MIN(B54+C54,$B$6*(1+$B$7/100)^INT((A54-1)/12)),0)</f>
        <v/>
      </c>
      <c r="E54" s="14">
        <f>B54+C54-D54</f>
        <v/>
      </c>
      <c r="F54" s="14">
        <f>IF(B54+C54&gt;0,F53-D54*F53/(B54+C54),0)</f>
        <v/>
      </c>
      <c r="G54">
        <f>IF(AND(A54&lt;=$B$9*12,D54&gt;0,ROUND(D54,2)&gt;=ROUND($B$6*(1+$B$7/100)^INT((A54-1)/12),2)),1,0)</f>
        <v/>
      </c>
      <c r="H54" s="14">
        <f>IF(B54+C54&gt;0,D54-D54*F53/(B54+C54),0)</f>
        <v/>
      </c>
    </row>
    <row r="55">
      <c r="A55" t="n">
        <v>34</v>
      </c>
      <c r="B55" s="14">
        <f>E54</f>
        <v/>
      </c>
      <c r="C55" s="14">
        <f>IF(A55&lt;=$B$9*12,B55*$B$8/1200,0)</f>
        <v/>
      </c>
      <c r="D55" s="14">
        <f>IF(A55&lt;=$B$9*12,MIN(B55+C55,$B$6*(1+$B$7/100)^INT((A55-1)/12)),0)</f>
        <v/>
      </c>
      <c r="E55" s="14">
        <f>B55+C55-D55</f>
        <v/>
      </c>
      <c r="F55" s="14">
        <f>IF(B55+C55&gt;0,F54-D55*F54/(B55+C55),0)</f>
        <v/>
      </c>
      <c r="G55">
        <f>IF(AND(A55&lt;=$B$9*12,D55&gt;0,ROUND(D55,2)&gt;=ROUND($B$6*(1+$B$7/100)^INT((A55-1)/12),2)),1,0)</f>
        <v/>
      </c>
      <c r="H55" s="14">
        <f>IF(B55+C55&gt;0,D55-D55*F54/(B55+C55),0)</f>
        <v/>
      </c>
    </row>
    <row r="56">
      <c r="A56" t="n">
        <v>35</v>
      </c>
      <c r="B56" s="14">
        <f>E55</f>
        <v/>
      </c>
      <c r="C56" s="14">
        <f>IF(A56&lt;=$B$9*12,B56*$B$8/1200,0)</f>
        <v/>
      </c>
      <c r="D56" s="14">
        <f>IF(A56&lt;=$B$9*12,MIN(B56+C56,$B$6*(1+$B$7/100)^INT((A56-1)/12)),0)</f>
        <v/>
      </c>
      <c r="E56" s="14">
        <f>B56+C56-D56</f>
        <v/>
      </c>
      <c r="F56" s="14">
        <f>IF(B56+C56&gt;0,F55-D56*F55/(B56+C56),0)</f>
        <v/>
      </c>
      <c r="G56">
        <f>IF(AND(A56&lt;=$B$9*12,D56&gt;0,ROUND(D56,2)&gt;=ROUND($B$6*(1+$B$7/100)^INT((A56-1)/12),2)),1,0)</f>
        <v/>
      </c>
      <c r="H56" s="14">
        <f>IF(B56+C56&gt;0,D56-D56*F55/(B56+C56),0)</f>
        <v/>
      </c>
    </row>
    <row r="57">
      <c r="A57" t="n">
        <v>36</v>
      </c>
      <c r="B57" s="14">
        <f>E56</f>
        <v/>
      </c>
      <c r="C57" s="14">
        <f>IF(A57&lt;=$B$9*12,B57*$B$8/1200,0)</f>
        <v/>
      </c>
      <c r="D57" s="14">
        <f>IF(A57&lt;=$B$9*12,MIN(B57+C57,$B$6*(1+$B$7/100)^INT((A57-1)/12)),0)</f>
        <v/>
      </c>
      <c r="E57" s="14">
        <f>B57+C57-D57</f>
        <v/>
      </c>
      <c r="F57" s="14">
        <f>IF(B57+C57&gt;0,F56-D57*F56/(B57+C57),0)</f>
        <v/>
      </c>
      <c r="G57">
        <f>IF(AND(A57&lt;=$B$9*12,D57&gt;0,ROUND(D57,2)&gt;=ROUND($B$6*(1+$B$7/100)^INT((A57-1)/12),2)),1,0)</f>
        <v/>
      </c>
      <c r="H57" s="14">
        <f>IF(B57+C57&gt;0,D57-D57*F56/(B57+C57),0)</f>
        <v/>
      </c>
    </row>
    <row r="58">
      <c r="A58" t="n">
        <v>37</v>
      </c>
      <c r="B58" s="14">
        <f>E57</f>
        <v/>
      </c>
      <c r="C58" s="14">
        <f>IF(A58&lt;=$B$9*12,B58*$B$8/1200,0)</f>
        <v/>
      </c>
      <c r="D58" s="14">
        <f>IF(A58&lt;=$B$9*12,MIN(B58+C58,$B$6*(1+$B$7/100)^INT((A58-1)/12)),0)</f>
        <v/>
      </c>
      <c r="E58" s="14">
        <f>B58+C58-D58</f>
        <v/>
      </c>
      <c r="F58" s="14">
        <f>IF(B58+C58&gt;0,F57-D58*F57/(B58+C58),0)</f>
        <v/>
      </c>
      <c r="G58">
        <f>IF(AND(A58&lt;=$B$9*12,D58&gt;0,ROUND(D58,2)&gt;=ROUND($B$6*(1+$B$7/100)^INT((A58-1)/12),2)),1,0)</f>
        <v/>
      </c>
      <c r="H58" s="14">
        <f>IF(B58+C58&gt;0,D58-D58*F57/(B58+C58),0)</f>
        <v/>
      </c>
    </row>
    <row r="59">
      <c r="A59" t="n">
        <v>38</v>
      </c>
      <c r="B59" s="14">
        <f>E58</f>
        <v/>
      </c>
      <c r="C59" s="14">
        <f>IF(A59&lt;=$B$9*12,B59*$B$8/1200,0)</f>
        <v/>
      </c>
      <c r="D59" s="14">
        <f>IF(A59&lt;=$B$9*12,MIN(B59+C59,$B$6*(1+$B$7/100)^INT((A59-1)/12)),0)</f>
        <v/>
      </c>
      <c r="E59" s="14">
        <f>B59+C59-D59</f>
        <v/>
      </c>
      <c r="F59" s="14">
        <f>IF(B59+C59&gt;0,F58-D59*F58/(B59+C59),0)</f>
        <v/>
      </c>
      <c r="G59">
        <f>IF(AND(A59&lt;=$B$9*12,D59&gt;0,ROUND(D59,2)&gt;=ROUND($B$6*(1+$B$7/100)^INT((A59-1)/12),2)),1,0)</f>
        <v/>
      </c>
      <c r="H59" s="14">
        <f>IF(B59+C59&gt;0,D59-D59*F58/(B59+C59),0)</f>
        <v/>
      </c>
    </row>
    <row r="60">
      <c r="A60" t="n">
        <v>39</v>
      </c>
      <c r="B60" s="14">
        <f>E59</f>
        <v/>
      </c>
      <c r="C60" s="14">
        <f>IF(A60&lt;=$B$9*12,B60*$B$8/1200,0)</f>
        <v/>
      </c>
      <c r="D60" s="14">
        <f>IF(A60&lt;=$B$9*12,MIN(B60+C60,$B$6*(1+$B$7/100)^INT((A60-1)/12)),0)</f>
        <v/>
      </c>
      <c r="E60" s="14">
        <f>B60+C60-D60</f>
        <v/>
      </c>
      <c r="F60" s="14">
        <f>IF(B60+C60&gt;0,F59-D60*F59/(B60+C60),0)</f>
        <v/>
      </c>
      <c r="G60">
        <f>IF(AND(A60&lt;=$B$9*12,D60&gt;0,ROUND(D60,2)&gt;=ROUND($B$6*(1+$B$7/100)^INT((A60-1)/12),2)),1,0)</f>
        <v/>
      </c>
      <c r="H60" s="14">
        <f>IF(B60+C60&gt;0,D60-D60*F59/(B60+C60),0)</f>
        <v/>
      </c>
    </row>
    <row r="61">
      <c r="A61" t="n">
        <v>40</v>
      </c>
      <c r="B61" s="14">
        <f>E60</f>
        <v/>
      </c>
      <c r="C61" s="14">
        <f>IF(A61&lt;=$B$9*12,B61*$B$8/1200,0)</f>
        <v/>
      </c>
      <c r="D61" s="14">
        <f>IF(A61&lt;=$B$9*12,MIN(B61+C61,$B$6*(1+$B$7/100)^INT((A61-1)/12)),0)</f>
        <v/>
      </c>
      <c r="E61" s="14">
        <f>B61+C61-D61</f>
        <v/>
      </c>
      <c r="F61" s="14">
        <f>IF(B61+C61&gt;0,F60-D61*F60/(B61+C61),0)</f>
        <v/>
      </c>
      <c r="G61">
        <f>IF(AND(A61&lt;=$B$9*12,D61&gt;0,ROUND(D61,2)&gt;=ROUND($B$6*(1+$B$7/100)^INT((A61-1)/12),2)),1,0)</f>
        <v/>
      </c>
      <c r="H61" s="14">
        <f>IF(B61+C61&gt;0,D61-D61*F60/(B61+C61),0)</f>
        <v/>
      </c>
    </row>
    <row r="62">
      <c r="A62" t="n">
        <v>41</v>
      </c>
      <c r="B62" s="14">
        <f>E61</f>
        <v/>
      </c>
      <c r="C62" s="14">
        <f>IF(A62&lt;=$B$9*12,B62*$B$8/1200,0)</f>
        <v/>
      </c>
      <c r="D62" s="14">
        <f>IF(A62&lt;=$B$9*12,MIN(B62+C62,$B$6*(1+$B$7/100)^INT((A62-1)/12)),0)</f>
        <v/>
      </c>
      <c r="E62" s="14">
        <f>B62+C62-D62</f>
        <v/>
      </c>
      <c r="F62" s="14">
        <f>IF(B62+C62&gt;0,F61-D62*F61/(B62+C62),0)</f>
        <v/>
      </c>
      <c r="G62">
        <f>IF(AND(A62&lt;=$B$9*12,D62&gt;0,ROUND(D62,2)&gt;=ROUND($B$6*(1+$B$7/100)^INT((A62-1)/12),2)),1,0)</f>
        <v/>
      </c>
      <c r="H62" s="14">
        <f>IF(B62+C62&gt;0,D62-D62*F61/(B62+C62),0)</f>
        <v/>
      </c>
    </row>
    <row r="63">
      <c r="A63" t="n">
        <v>42</v>
      </c>
      <c r="B63" s="14">
        <f>E62</f>
        <v/>
      </c>
      <c r="C63" s="14">
        <f>IF(A63&lt;=$B$9*12,B63*$B$8/1200,0)</f>
        <v/>
      </c>
      <c r="D63" s="14">
        <f>IF(A63&lt;=$B$9*12,MIN(B63+C63,$B$6*(1+$B$7/100)^INT((A63-1)/12)),0)</f>
        <v/>
      </c>
      <c r="E63" s="14">
        <f>B63+C63-D63</f>
        <v/>
      </c>
      <c r="F63" s="14">
        <f>IF(B63+C63&gt;0,F62-D63*F62/(B63+C63),0)</f>
        <v/>
      </c>
      <c r="G63">
        <f>IF(AND(A63&lt;=$B$9*12,D63&gt;0,ROUND(D63,2)&gt;=ROUND($B$6*(1+$B$7/100)^INT((A63-1)/12),2)),1,0)</f>
        <v/>
      </c>
      <c r="H63" s="14">
        <f>IF(B63+C63&gt;0,D63-D63*F62/(B63+C63),0)</f>
        <v/>
      </c>
    </row>
    <row r="64">
      <c r="A64" t="n">
        <v>43</v>
      </c>
      <c r="B64" s="14">
        <f>E63</f>
        <v/>
      </c>
      <c r="C64" s="14">
        <f>IF(A64&lt;=$B$9*12,B64*$B$8/1200,0)</f>
        <v/>
      </c>
      <c r="D64" s="14">
        <f>IF(A64&lt;=$B$9*12,MIN(B64+C64,$B$6*(1+$B$7/100)^INT((A64-1)/12)),0)</f>
        <v/>
      </c>
      <c r="E64" s="14">
        <f>B64+C64-D64</f>
        <v/>
      </c>
      <c r="F64" s="14">
        <f>IF(B64+C64&gt;0,F63-D64*F63/(B64+C64),0)</f>
        <v/>
      </c>
      <c r="G64">
        <f>IF(AND(A64&lt;=$B$9*12,D64&gt;0,ROUND(D64,2)&gt;=ROUND($B$6*(1+$B$7/100)^INT((A64-1)/12),2)),1,0)</f>
        <v/>
      </c>
      <c r="H64" s="14">
        <f>IF(B64+C64&gt;0,D64-D64*F63/(B64+C64),0)</f>
        <v/>
      </c>
    </row>
    <row r="65">
      <c r="A65" t="n">
        <v>44</v>
      </c>
      <c r="B65" s="14">
        <f>E64</f>
        <v/>
      </c>
      <c r="C65" s="14">
        <f>IF(A65&lt;=$B$9*12,B65*$B$8/1200,0)</f>
        <v/>
      </c>
      <c r="D65" s="14">
        <f>IF(A65&lt;=$B$9*12,MIN(B65+C65,$B$6*(1+$B$7/100)^INT((A65-1)/12)),0)</f>
        <v/>
      </c>
      <c r="E65" s="14">
        <f>B65+C65-D65</f>
        <v/>
      </c>
      <c r="F65" s="14">
        <f>IF(B65+C65&gt;0,F64-D65*F64/(B65+C65),0)</f>
        <v/>
      </c>
      <c r="G65">
        <f>IF(AND(A65&lt;=$B$9*12,D65&gt;0,ROUND(D65,2)&gt;=ROUND($B$6*(1+$B$7/100)^INT((A65-1)/12),2)),1,0)</f>
        <v/>
      </c>
      <c r="H65" s="14">
        <f>IF(B65+C65&gt;0,D65-D65*F64/(B65+C65),0)</f>
        <v/>
      </c>
    </row>
    <row r="66">
      <c r="A66" t="n">
        <v>45</v>
      </c>
      <c r="B66" s="14">
        <f>E65</f>
        <v/>
      </c>
      <c r="C66" s="14">
        <f>IF(A66&lt;=$B$9*12,B66*$B$8/1200,0)</f>
        <v/>
      </c>
      <c r="D66" s="14">
        <f>IF(A66&lt;=$B$9*12,MIN(B66+C66,$B$6*(1+$B$7/100)^INT((A66-1)/12)),0)</f>
        <v/>
      </c>
      <c r="E66" s="14">
        <f>B66+C66-D66</f>
        <v/>
      </c>
      <c r="F66" s="14">
        <f>IF(B66+C66&gt;0,F65-D66*F65/(B66+C66),0)</f>
        <v/>
      </c>
      <c r="G66">
        <f>IF(AND(A66&lt;=$B$9*12,D66&gt;0,ROUND(D66,2)&gt;=ROUND($B$6*(1+$B$7/100)^INT((A66-1)/12),2)),1,0)</f>
        <v/>
      </c>
      <c r="H66" s="14">
        <f>IF(B66+C66&gt;0,D66-D66*F65/(B66+C66),0)</f>
        <v/>
      </c>
    </row>
    <row r="67">
      <c r="A67" t="n">
        <v>46</v>
      </c>
      <c r="B67" s="14">
        <f>E66</f>
        <v/>
      </c>
      <c r="C67" s="14">
        <f>IF(A67&lt;=$B$9*12,B67*$B$8/1200,0)</f>
        <v/>
      </c>
      <c r="D67" s="14">
        <f>IF(A67&lt;=$B$9*12,MIN(B67+C67,$B$6*(1+$B$7/100)^INT((A67-1)/12)),0)</f>
        <v/>
      </c>
      <c r="E67" s="14">
        <f>B67+C67-D67</f>
        <v/>
      </c>
      <c r="F67" s="14">
        <f>IF(B67+C67&gt;0,F66-D67*F66/(B67+C67),0)</f>
        <v/>
      </c>
      <c r="G67">
        <f>IF(AND(A67&lt;=$B$9*12,D67&gt;0,ROUND(D67,2)&gt;=ROUND($B$6*(1+$B$7/100)^INT((A67-1)/12),2)),1,0)</f>
        <v/>
      </c>
      <c r="H67" s="14">
        <f>IF(B67+C67&gt;0,D67-D67*F66/(B67+C67),0)</f>
        <v/>
      </c>
    </row>
    <row r="68">
      <c r="A68" t="n">
        <v>47</v>
      </c>
      <c r="B68" s="14">
        <f>E67</f>
        <v/>
      </c>
      <c r="C68" s="14">
        <f>IF(A68&lt;=$B$9*12,B68*$B$8/1200,0)</f>
        <v/>
      </c>
      <c r="D68" s="14">
        <f>IF(A68&lt;=$B$9*12,MIN(B68+C68,$B$6*(1+$B$7/100)^INT((A68-1)/12)),0)</f>
        <v/>
      </c>
      <c r="E68" s="14">
        <f>B68+C68-D68</f>
        <v/>
      </c>
      <c r="F68" s="14">
        <f>IF(B68+C68&gt;0,F67-D68*F67/(B68+C68),0)</f>
        <v/>
      </c>
      <c r="G68">
        <f>IF(AND(A68&lt;=$B$9*12,D68&gt;0,ROUND(D68,2)&gt;=ROUND($B$6*(1+$B$7/100)^INT((A68-1)/12),2)),1,0)</f>
        <v/>
      </c>
      <c r="H68" s="14">
        <f>IF(B68+C68&gt;0,D68-D68*F67/(B68+C68),0)</f>
        <v/>
      </c>
    </row>
    <row r="69">
      <c r="A69" t="n">
        <v>48</v>
      </c>
      <c r="B69" s="14">
        <f>E68</f>
        <v/>
      </c>
      <c r="C69" s="14">
        <f>IF(A69&lt;=$B$9*12,B69*$B$8/1200,0)</f>
        <v/>
      </c>
      <c r="D69" s="14">
        <f>IF(A69&lt;=$B$9*12,MIN(B69+C69,$B$6*(1+$B$7/100)^INT((A69-1)/12)),0)</f>
        <v/>
      </c>
      <c r="E69" s="14">
        <f>B69+C69-D69</f>
        <v/>
      </c>
      <c r="F69" s="14">
        <f>IF(B69+C69&gt;0,F68-D69*F68/(B69+C69),0)</f>
        <v/>
      </c>
      <c r="G69">
        <f>IF(AND(A69&lt;=$B$9*12,D69&gt;0,ROUND(D69,2)&gt;=ROUND($B$6*(1+$B$7/100)^INT((A69-1)/12),2)),1,0)</f>
        <v/>
      </c>
      <c r="H69" s="14">
        <f>IF(B69+C69&gt;0,D69-D69*F68/(B69+C69),0)</f>
        <v/>
      </c>
    </row>
    <row r="70">
      <c r="A70" t="n">
        <v>49</v>
      </c>
      <c r="B70" s="14">
        <f>E69</f>
        <v/>
      </c>
      <c r="C70" s="14">
        <f>IF(A70&lt;=$B$9*12,B70*$B$8/1200,0)</f>
        <v/>
      </c>
      <c r="D70" s="14">
        <f>IF(A70&lt;=$B$9*12,MIN(B70+C70,$B$6*(1+$B$7/100)^INT((A70-1)/12)),0)</f>
        <v/>
      </c>
      <c r="E70" s="14">
        <f>B70+C70-D70</f>
        <v/>
      </c>
      <c r="F70" s="14">
        <f>IF(B70+C70&gt;0,F69-D70*F69/(B70+C70),0)</f>
        <v/>
      </c>
      <c r="G70">
        <f>IF(AND(A70&lt;=$B$9*12,D70&gt;0,ROUND(D70,2)&gt;=ROUND($B$6*(1+$B$7/100)^INT((A70-1)/12),2)),1,0)</f>
        <v/>
      </c>
      <c r="H70" s="14">
        <f>IF(B70+C70&gt;0,D70-D70*F69/(B70+C70),0)</f>
        <v/>
      </c>
    </row>
    <row r="71">
      <c r="A71" t="n">
        <v>50</v>
      </c>
      <c r="B71" s="14">
        <f>E70</f>
        <v/>
      </c>
      <c r="C71" s="14">
        <f>IF(A71&lt;=$B$9*12,B71*$B$8/1200,0)</f>
        <v/>
      </c>
      <c r="D71" s="14">
        <f>IF(A71&lt;=$B$9*12,MIN(B71+C71,$B$6*(1+$B$7/100)^INT((A71-1)/12)),0)</f>
        <v/>
      </c>
      <c r="E71" s="14">
        <f>B71+C71-D71</f>
        <v/>
      </c>
      <c r="F71" s="14">
        <f>IF(B71+C71&gt;0,F70-D71*F70/(B71+C71),0)</f>
        <v/>
      </c>
      <c r="G71">
        <f>IF(AND(A71&lt;=$B$9*12,D71&gt;0,ROUND(D71,2)&gt;=ROUND($B$6*(1+$B$7/100)^INT((A71-1)/12),2)),1,0)</f>
        <v/>
      </c>
      <c r="H71" s="14">
        <f>IF(B71+C71&gt;0,D71-D71*F70/(B71+C71),0)</f>
        <v/>
      </c>
    </row>
    <row r="72">
      <c r="A72" t="n">
        <v>51</v>
      </c>
      <c r="B72" s="14">
        <f>E71</f>
        <v/>
      </c>
      <c r="C72" s="14">
        <f>IF(A72&lt;=$B$9*12,B72*$B$8/1200,0)</f>
        <v/>
      </c>
      <c r="D72" s="14">
        <f>IF(A72&lt;=$B$9*12,MIN(B72+C72,$B$6*(1+$B$7/100)^INT((A72-1)/12)),0)</f>
        <v/>
      </c>
      <c r="E72" s="14">
        <f>B72+C72-D72</f>
        <v/>
      </c>
      <c r="F72" s="14">
        <f>IF(B72+C72&gt;0,F71-D72*F71/(B72+C72),0)</f>
        <v/>
      </c>
      <c r="G72">
        <f>IF(AND(A72&lt;=$B$9*12,D72&gt;0,ROUND(D72,2)&gt;=ROUND($B$6*(1+$B$7/100)^INT((A72-1)/12),2)),1,0)</f>
        <v/>
      </c>
      <c r="H72" s="14">
        <f>IF(B72+C72&gt;0,D72-D72*F71/(B72+C72),0)</f>
        <v/>
      </c>
    </row>
    <row r="73">
      <c r="A73" t="n">
        <v>52</v>
      </c>
      <c r="B73" s="14">
        <f>E72</f>
        <v/>
      </c>
      <c r="C73" s="14">
        <f>IF(A73&lt;=$B$9*12,B73*$B$8/1200,0)</f>
        <v/>
      </c>
      <c r="D73" s="14">
        <f>IF(A73&lt;=$B$9*12,MIN(B73+C73,$B$6*(1+$B$7/100)^INT((A73-1)/12)),0)</f>
        <v/>
      </c>
      <c r="E73" s="14">
        <f>B73+C73-D73</f>
        <v/>
      </c>
      <c r="F73" s="14">
        <f>IF(B73+C73&gt;0,F72-D73*F72/(B73+C73),0)</f>
        <v/>
      </c>
      <c r="G73">
        <f>IF(AND(A73&lt;=$B$9*12,D73&gt;0,ROUND(D73,2)&gt;=ROUND($B$6*(1+$B$7/100)^INT((A73-1)/12),2)),1,0)</f>
        <v/>
      </c>
      <c r="H73" s="14">
        <f>IF(B73+C73&gt;0,D73-D73*F72/(B73+C73),0)</f>
        <v/>
      </c>
    </row>
    <row r="74">
      <c r="A74" t="n">
        <v>53</v>
      </c>
      <c r="B74" s="14">
        <f>E73</f>
        <v/>
      </c>
      <c r="C74" s="14">
        <f>IF(A74&lt;=$B$9*12,B74*$B$8/1200,0)</f>
        <v/>
      </c>
      <c r="D74" s="14">
        <f>IF(A74&lt;=$B$9*12,MIN(B74+C74,$B$6*(1+$B$7/100)^INT((A74-1)/12)),0)</f>
        <v/>
      </c>
      <c r="E74" s="14">
        <f>B74+C74-D74</f>
        <v/>
      </c>
      <c r="F74" s="14">
        <f>IF(B74+C74&gt;0,F73-D74*F73/(B74+C74),0)</f>
        <v/>
      </c>
      <c r="G74">
        <f>IF(AND(A74&lt;=$B$9*12,D74&gt;0,ROUND(D74,2)&gt;=ROUND($B$6*(1+$B$7/100)^INT((A74-1)/12),2)),1,0)</f>
        <v/>
      </c>
      <c r="H74" s="14">
        <f>IF(B74+C74&gt;0,D74-D74*F73/(B74+C74),0)</f>
        <v/>
      </c>
    </row>
    <row r="75">
      <c r="A75" t="n">
        <v>54</v>
      </c>
      <c r="B75" s="14">
        <f>E74</f>
        <v/>
      </c>
      <c r="C75" s="14">
        <f>IF(A75&lt;=$B$9*12,B75*$B$8/1200,0)</f>
        <v/>
      </c>
      <c r="D75" s="14">
        <f>IF(A75&lt;=$B$9*12,MIN(B75+C75,$B$6*(1+$B$7/100)^INT((A75-1)/12)),0)</f>
        <v/>
      </c>
      <c r="E75" s="14">
        <f>B75+C75-D75</f>
        <v/>
      </c>
      <c r="F75" s="14">
        <f>IF(B75+C75&gt;0,F74-D75*F74/(B75+C75),0)</f>
        <v/>
      </c>
      <c r="G75">
        <f>IF(AND(A75&lt;=$B$9*12,D75&gt;0,ROUND(D75,2)&gt;=ROUND($B$6*(1+$B$7/100)^INT((A75-1)/12),2)),1,0)</f>
        <v/>
      </c>
      <c r="H75" s="14">
        <f>IF(B75+C75&gt;0,D75-D75*F74/(B75+C75),0)</f>
        <v/>
      </c>
    </row>
    <row r="76">
      <c r="A76" t="n">
        <v>55</v>
      </c>
      <c r="B76" s="14">
        <f>E75</f>
        <v/>
      </c>
      <c r="C76" s="14">
        <f>IF(A76&lt;=$B$9*12,B76*$B$8/1200,0)</f>
        <v/>
      </c>
      <c r="D76" s="14">
        <f>IF(A76&lt;=$B$9*12,MIN(B76+C76,$B$6*(1+$B$7/100)^INT((A76-1)/12)),0)</f>
        <v/>
      </c>
      <c r="E76" s="14">
        <f>B76+C76-D76</f>
        <v/>
      </c>
      <c r="F76" s="14">
        <f>IF(B76+C76&gt;0,F75-D76*F75/(B76+C76),0)</f>
        <v/>
      </c>
      <c r="G76">
        <f>IF(AND(A76&lt;=$B$9*12,D76&gt;0,ROUND(D76,2)&gt;=ROUND($B$6*(1+$B$7/100)^INT((A76-1)/12),2)),1,0)</f>
        <v/>
      </c>
      <c r="H76" s="14">
        <f>IF(B76+C76&gt;0,D76-D76*F75/(B76+C76),0)</f>
        <v/>
      </c>
    </row>
    <row r="77">
      <c r="A77" t="n">
        <v>56</v>
      </c>
      <c r="B77" s="14">
        <f>E76</f>
        <v/>
      </c>
      <c r="C77" s="14">
        <f>IF(A77&lt;=$B$9*12,B77*$B$8/1200,0)</f>
        <v/>
      </c>
      <c r="D77" s="14">
        <f>IF(A77&lt;=$B$9*12,MIN(B77+C77,$B$6*(1+$B$7/100)^INT((A77-1)/12)),0)</f>
        <v/>
      </c>
      <c r="E77" s="14">
        <f>B77+C77-D77</f>
        <v/>
      </c>
      <c r="F77" s="14">
        <f>IF(B77+C77&gt;0,F76-D77*F76/(B77+C77),0)</f>
        <v/>
      </c>
      <c r="G77">
        <f>IF(AND(A77&lt;=$B$9*12,D77&gt;0,ROUND(D77,2)&gt;=ROUND($B$6*(1+$B$7/100)^INT((A77-1)/12),2)),1,0)</f>
        <v/>
      </c>
      <c r="H77" s="14">
        <f>IF(B77+C77&gt;0,D77-D77*F76/(B77+C77),0)</f>
        <v/>
      </c>
    </row>
    <row r="78">
      <c r="A78" t="n">
        <v>57</v>
      </c>
      <c r="B78" s="14">
        <f>E77</f>
        <v/>
      </c>
      <c r="C78" s="14">
        <f>IF(A78&lt;=$B$9*12,B78*$B$8/1200,0)</f>
        <v/>
      </c>
      <c r="D78" s="14">
        <f>IF(A78&lt;=$B$9*12,MIN(B78+C78,$B$6*(1+$B$7/100)^INT((A78-1)/12)),0)</f>
        <v/>
      </c>
      <c r="E78" s="14">
        <f>B78+C78-D78</f>
        <v/>
      </c>
      <c r="F78" s="14">
        <f>IF(B78+C78&gt;0,F77-D78*F77/(B78+C78),0)</f>
        <v/>
      </c>
      <c r="G78">
        <f>IF(AND(A78&lt;=$B$9*12,D78&gt;0,ROUND(D78,2)&gt;=ROUND($B$6*(1+$B$7/100)^INT((A78-1)/12),2)),1,0)</f>
        <v/>
      </c>
      <c r="H78" s="14">
        <f>IF(B78+C78&gt;0,D78-D78*F77/(B78+C78),0)</f>
        <v/>
      </c>
    </row>
    <row r="79">
      <c r="A79" t="n">
        <v>58</v>
      </c>
      <c r="B79" s="14">
        <f>E78</f>
        <v/>
      </c>
      <c r="C79" s="14">
        <f>IF(A79&lt;=$B$9*12,B79*$B$8/1200,0)</f>
        <v/>
      </c>
      <c r="D79" s="14">
        <f>IF(A79&lt;=$B$9*12,MIN(B79+C79,$B$6*(1+$B$7/100)^INT((A79-1)/12)),0)</f>
        <v/>
      </c>
      <c r="E79" s="14">
        <f>B79+C79-D79</f>
        <v/>
      </c>
      <c r="F79" s="14">
        <f>IF(B79+C79&gt;0,F78-D79*F78/(B79+C79),0)</f>
        <v/>
      </c>
      <c r="G79">
        <f>IF(AND(A79&lt;=$B$9*12,D79&gt;0,ROUND(D79,2)&gt;=ROUND($B$6*(1+$B$7/100)^INT((A79-1)/12),2)),1,0)</f>
        <v/>
      </c>
      <c r="H79" s="14">
        <f>IF(B79+C79&gt;0,D79-D79*F78/(B79+C79),0)</f>
        <v/>
      </c>
    </row>
    <row r="80">
      <c r="A80" t="n">
        <v>59</v>
      </c>
      <c r="B80" s="14">
        <f>E79</f>
        <v/>
      </c>
      <c r="C80" s="14">
        <f>IF(A80&lt;=$B$9*12,B80*$B$8/1200,0)</f>
        <v/>
      </c>
      <c r="D80" s="14">
        <f>IF(A80&lt;=$B$9*12,MIN(B80+C80,$B$6*(1+$B$7/100)^INT((A80-1)/12)),0)</f>
        <v/>
      </c>
      <c r="E80" s="14">
        <f>B80+C80-D80</f>
        <v/>
      </c>
      <c r="F80" s="14">
        <f>IF(B80+C80&gt;0,F79-D80*F79/(B80+C80),0)</f>
        <v/>
      </c>
      <c r="G80">
        <f>IF(AND(A80&lt;=$B$9*12,D80&gt;0,ROUND(D80,2)&gt;=ROUND($B$6*(1+$B$7/100)^INT((A80-1)/12),2)),1,0)</f>
        <v/>
      </c>
      <c r="H80" s="14">
        <f>IF(B80+C80&gt;0,D80-D80*F79/(B80+C80),0)</f>
        <v/>
      </c>
    </row>
    <row r="81">
      <c r="A81" t="n">
        <v>60</v>
      </c>
      <c r="B81" s="14">
        <f>E80</f>
        <v/>
      </c>
      <c r="C81" s="14">
        <f>IF(A81&lt;=$B$9*12,B81*$B$8/1200,0)</f>
        <v/>
      </c>
      <c r="D81" s="14">
        <f>IF(A81&lt;=$B$9*12,MIN(B81+C81,$B$6*(1+$B$7/100)^INT((A81-1)/12)),0)</f>
        <v/>
      </c>
      <c r="E81" s="14">
        <f>B81+C81-D81</f>
        <v/>
      </c>
      <c r="F81" s="14">
        <f>IF(B81+C81&gt;0,F80-D81*F80/(B81+C81),0)</f>
        <v/>
      </c>
      <c r="G81">
        <f>IF(AND(A81&lt;=$B$9*12,D81&gt;0,ROUND(D81,2)&gt;=ROUND($B$6*(1+$B$7/100)^INT((A81-1)/12),2)),1,0)</f>
        <v/>
      </c>
      <c r="H81" s="14">
        <f>IF(B81+C81&gt;0,D81-D81*F80/(B81+C81),0)</f>
        <v/>
      </c>
    </row>
    <row r="82">
      <c r="A82" t="n">
        <v>61</v>
      </c>
      <c r="B82" s="14">
        <f>E81</f>
        <v/>
      </c>
      <c r="C82" s="14">
        <f>IF(A82&lt;=$B$9*12,B82*$B$8/1200,0)</f>
        <v/>
      </c>
      <c r="D82" s="14">
        <f>IF(A82&lt;=$B$9*12,MIN(B82+C82,$B$6*(1+$B$7/100)^INT((A82-1)/12)),0)</f>
        <v/>
      </c>
      <c r="E82" s="14">
        <f>B82+C82-D82</f>
        <v/>
      </c>
      <c r="F82" s="14">
        <f>IF(B82+C82&gt;0,F81-D82*F81/(B82+C82),0)</f>
        <v/>
      </c>
      <c r="G82">
        <f>IF(AND(A82&lt;=$B$9*12,D82&gt;0,ROUND(D82,2)&gt;=ROUND($B$6*(1+$B$7/100)^INT((A82-1)/12),2)),1,0)</f>
        <v/>
      </c>
      <c r="H82" s="14">
        <f>IF(B82+C82&gt;0,D82-D82*F81/(B82+C82),0)</f>
        <v/>
      </c>
    </row>
    <row r="83">
      <c r="A83" t="n">
        <v>62</v>
      </c>
      <c r="B83" s="14">
        <f>E82</f>
        <v/>
      </c>
      <c r="C83" s="14">
        <f>IF(A83&lt;=$B$9*12,B83*$B$8/1200,0)</f>
        <v/>
      </c>
      <c r="D83" s="14">
        <f>IF(A83&lt;=$B$9*12,MIN(B83+C83,$B$6*(1+$B$7/100)^INT((A83-1)/12)),0)</f>
        <v/>
      </c>
      <c r="E83" s="14">
        <f>B83+C83-D83</f>
        <v/>
      </c>
      <c r="F83" s="14">
        <f>IF(B83+C83&gt;0,F82-D83*F82/(B83+C83),0)</f>
        <v/>
      </c>
      <c r="G83">
        <f>IF(AND(A83&lt;=$B$9*12,D83&gt;0,ROUND(D83,2)&gt;=ROUND($B$6*(1+$B$7/100)^INT((A83-1)/12),2)),1,0)</f>
        <v/>
      </c>
      <c r="H83" s="14">
        <f>IF(B83+C83&gt;0,D83-D83*F82/(B83+C83),0)</f>
        <v/>
      </c>
    </row>
    <row r="84">
      <c r="A84" t="n">
        <v>63</v>
      </c>
      <c r="B84" s="14">
        <f>E83</f>
        <v/>
      </c>
      <c r="C84" s="14">
        <f>IF(A84&lt;=$B$9*12,B84*$B$8/1200,0)</f>
        <v/>
      </c>
      <c r="D84" s="14">
        <f>IF(A84&lt;=$B$9*12,MIN(B84+C84,$B$6*(1+$B$7/100)^INT((A84-1)/12)),0)</f>
        <v/>
      </c>
      <c r="E84" s="14">
        <f>B84+C84-D84</f>
        <v/>
      </c>
      <c r="F84" s="14">
        <f>IF(B84+C84&gt;0,F83-D84*F83/(B84+C84),0)</f>
        <v/>
      </c>
      <c r="G84">
        <f>IF(AND(A84&lt;=$B$9*12,D84&gt;0,ROUND(D84,2)&gt;=ROUND($B$6*(1+$B$7/100)^INT((A84-1)/12),2)),1,0)</f>
        <v/>
      </c>
      <c r="H84" s="14">
        <f>IF(B84+C84&gt;0,D84-D84*F83/(B84+C84),0)</f>
        <v/>
      </c>
    </row>
    <row r="85">
      <c r="A85" t="n">
        <v>64</v>
      </c>
      <c r="B85" s="14">
        <f>E84</f>
        <v/>
      </c>
      <c r="C85" s="14">
        <f>IF(A85&lt;=$B$9*12,B85*$B$8/1200,0)</f>
        <v/>
      </c>
      <c r="D85" s="14">
        <f>IF(A85&lt;=$B$9*12,MIN(B85+C85,$B$6*(1+$B$7/100)^INT((A85-1)/12)),0)</f>
        <v/>
      </c>
      <c r="E85" s="14">
        <f>B85+C85-D85</f>
        <v/>
      </c>
      <c r="F85" s="14">
        <f>IF(B85+C85&gt;0,F84-D85*F84/(B85+C85),0)</f>
        <v/>
      </c>
      <c r="G85">
        <f>IF(AND(A85&lt;=$B$9*12,D85&gt;0,ROUND(D85,2)&gt;=ROUND($B$6*(1+$B$7/100)^INT((A85-1)/12),2)),1,0)</f>
        <v/>
      </c>
      <c r="H85" s="14">
        <f>IF(B85+C85&gt;0,D85-D85*F84/(B85+C85),0)</f>
        <v/>
      </c>
    </row>
    <row r="86">
      <c r="A86" t="n">
        <v>65</v>
      </c>
      <c r="B86" s="14">
        <f>E85</f>
        <v/>
      </c>
      <c r="C86" s="14">
        <f>IF(A86&lt;=$B$9*12,B86*$B$8/1200,0)</f>
        <v/>
      </c>
      <c r="D86" s="14">
        <f>IF(A86&lt;=$B$9*12,MIN(B86+C86,$B$6*(1+$B$7/100)^INT((A86-1)/12)),0)</f>
        <v/>
      </c>
      <c r="E86" s="14">
        <f>B86+C86-D86</f>
        <v/>
      </c>
      <c r="F86" s="14">
        <f>IF(B86+C86&gt;0,F85-D86*F85/(B86+C86),0)</f>
        <v/>
      </c>
      <c r="G86">
        <f>IF(AND(A86&lt;=$B$9*12,D86&gt;0,ROUND(D86,2)&gt;=ROUND($B$6*(1+$B$7/100)^INT((A86-1)/12),2)),1,0)</f>
        <v/>
      </c>
      <c r="H86" s="14">
        <f>IF(B86+C86&gt;0,D86-D86*F85/(B86+C86),0)</f>
        <v/>
      </c>
    </row>
    <row r="87">
      <c r="A87" t="n">
        <v>66</v>
      </c>
      <c r="B87" s="14">
        <f>E86</f>
        <v/>
      </c>
      <c r="C87" s="14">
        <f>IF(A87&lt;=$B$9*12,B87*$B$8/1200,0)</f>
        <v/>
      </c>
      <c r="D87" s="14">
        <f>IF(A87&lt;=$B$9*12,MIN(B87+C87,$B$6*(1+$B$7/100)^INT((A87-1)/12)),0)</f>
        <v/>
      </c>
      <c r="E87" s="14">
        <f>B87+C87-D87</f>
        <v/>
      </c>
      <c r="F87" s="14">
        <f>IF(B87+C87&gt;0,F86-D87*F86/(B87+C87),0)</f>
        <v/>
      </c>
      <c r="G87">
        <f>IF(AND(A87&lt;=$B$9*12,D87&gt;0,ROUND(D87,2)&gt;=ROUND($B$6*(1+$B$7/100)^INT((A87-1)/12),2)),1,0)</f>
        <v/>
      </c>
      <c r="H87" s="14">
        <f>IF(B87+C87&gt;0,D87-D87*F86/(B87+C87),0)</f>
        <v/>
      </c>
    </row>
    <row r="88">
      <c r="A88" t="n">
        <v>67</v>
      </c>
      <c r="B88" s="14">
        <f>E87</f>
        <v/>
      </c>
      <c r="C88" s="14">
        <f>IF(A88&lt;=$B$9*12,B88*$B$8/1200,0)</f>
        <v/>
      </c>
      <c r="D88" s="14">
        <f>IF(A88&lt;=$B$9*12,MIN(B88+C88,$B$6*(1+$B$7/100)^INT((A88-1)/12)),0)</f>
        <v/>
      </c>
      <c r="E88" s="14">
        <f>B88+C88-D88</f>
        <v/>
      </c>
      <c r="F88" s="14">
        <f>IF(B88+C88&gt;0,F87-D88*F87/(B88+C88),0)</f>
        <v/>
      </c>
      <c r="G88">
        <f>IF(AND(A88&lt;=$B$9*12,D88&gt;0,ROUND(D88,2)&gt;=ROUND($B$6*(1+$B$7/100)^INT((A88-1)/12),2)),1,0)</f>
        <v/>
      </c>
      <c r="H88" s="14">
        <f>IF(B88+C88&gt;0,D88-D88*F87/(B88+C88),0)</f>
        <v/>
      </c>
    </row>
    <row r="89">
      <c r="A89" t="n">
        <v>68</v>
      </c>
      <c r="B89" s="14">
        <f>E88</f>
        <v/>
      </c>
      <c r="C89" s="14">
        <f>IF(A89&lt;=$B$9*12,B89*$B$8/1200,0)</f>
        <v/>
      </c>
      <c r="D89" s="14">
        <f>IF(A89&lt;=$B$9*12,MIN(B89+C89,$B$6*(1+$B$7/100)^INT((A89-1)/12)),0)</f>
        <v/>
      </c>
      <c r="E89" s="14">
        <f>B89+C89-D89</f>
        <v/>
      </c>
      <c r="F89" s="14">
        <f>IF(B89+C89&gt;0,F88-D89*F88/(B89+C89),0)</f>
        <v/>
      </c>
      <c r="G89">
        <f>IF(AND(A89&lt;=$B$9*12,D89&gt;0,ROUND(D89,2)&gt;=ROUND($B$6*(1+$B$7/100)^INT((A89-1)/12),2)),1,0)</f>
        <v/>
      </c>
      <c r="H89" s="14">
        <f>IF(B89+C89&gt;0,D89-D89*F88/(B89+C89),0)</f>
        <v/>
      </c>
    </row>
    <row r="90">
      <c r="A90" t="n">
        <v>69</v>
      </c>
      <c r="B90" s="14">
        <f>E89</f>
        <v/>
      </c>
      <c r="C90" s="14">
        <f>IF(A90&lt;=$B$9*12,B90*$B$8/1200,0)</f>
        <v/>
      </c>
      <c r="D90" s="14">
        <f>IF(A90&lt;=$B$9*12,MIN(B90+C90,$B$6*(1+$B$7/100)^INT((A90-1)/12)),0)</f>
        <v/>
      </c>
      <c r="E90" s="14">
        <f>B90+C90-D90</f>
        <v/>
      </c>
      <c r="F90" s="14">
        <f>IF(B90+C90&gt;0,F89-D90*F89/(B90+C90),0)</f>
        <v/>
      </c>
      <c r="G90">
        <f>IF(AND(A90&lt;=$B$9*12,D90&gt;0,ROUND(D90,2)&gt;=ROUND($B$6*(1+$B$7/100)^INT((A90-1)/12),2)),1,0)</f>
        <v/>
      </c>
      <c r="H90" s="14">
        <f>IF(B90+C90&gt;0,D90-D90*F89/(B90+C90),0)</f>
        <v/>
      </c>
    </row>
    <row r="91">
      <c r="A91" t="n">
        <v>70</v>
      </c>
      <c r="B91" s="14">
        <f>E90</f>
        <v/>
      </c>
      <c r="C91" s="14">
        <f>IF(A91&lt;=$B$9*12,B91*$B$8/1200,0)</f>
        <v/>
      </c>
      <c r="D91" s="14">
        <f>IF(A91&lt;=$B$9*12,MIN(B91+C91,$B$6*(1+$B$7/100)^INT((A91-1)/12)),0)</f>
        <v/>
      </c>
      <c r="E91" s="14">
        <f>B91+C91-D91</f>
        <v/>
      </c>
      <c r="F91" s="14">
        <f>IF(B91+C91&gt;0,F90-D91*F90/(B91+C91),0)</f>
        <v/>
      </c>
      <c r="G91">
        <f>IF(AND(A91&lt;=$B$9*12,D91&gt;0,ROUND(D91,2)&gt;=ROUND($B$6*(1+$B$7/100)^INT((A91-1)/12),2)),1,0)</f>
        <v/>
      </c>
      <c r="H91" s="14">
        <f>IF(B91+C91&gt;0,D91-D91*F90/(B91+C91),0)</f>
        <v/>
      </c>
    </row>
    <row r="92">
      <c r="A92" t="n">
        <v>71</v>
      </c>
      <c r="B92" s="14">
        <f>E91</f>
        <v/>
      </c>
      <c r="C92" s="14">
        <f>IF(A92&lt;=$B$9*12,B92*$B$8/1200,0)</f>
        <v/>
      </c>
      <c r="D92" s="14">
        <f>IF(A92&lt;=$B$9*12,MIN(B92+C92,$B$6*(1+$B$7/100)^INT((A92-1)/12)),0)</f>
        <v/>
      </c>
      <c r="E92" s="14">
        <f>B92+C92-D92</f>
        <v/>
      </c>
      <c r="F92" s="14">
        <f>IF(B92+C92&gt;0,F91-D92*F91/(B92+C92),0)</f>
        <v/>
      </c>
      <c r="G92">
        <f>IF(AND(A92&lt;=$B$9*12,D92&gt;0,ROUND(D92,2)&gt;=ROUND($B$6*(1+$B$7/100)^INT((A92-1)/12),2)),1,0)</f>
        <v/>
      </c>
      <c r="H92" s="14">
        <f>IF(B92+C92&gt;0,D92-D92*F91/(B92+C92),0)</f>
        <v/>
      </c>
    </row>
    <row r="93">
      <c r="A93" t="n">
        <v>72</v>
      </c>
      <c r="B93" s="14">
        <f>E92</f>
        <v/>
      </c>
      <c r="C93" s="14">
        <f>IF(A93&lt;=$B$9*12,B93*$B$8/1200,0)</f>
        <v/>
      </c>
      <c r="D93" s="14">
        <f>IF(A93&lt;=$B$9*12,MIN(B93+C93,$B$6*(1+$B$7/100)^INT((A93-1)/12)),0)</f>
        <v/>
      </c>
      <c r="E93" s="14">
        <f>B93+C93-D93</f>
        <v/>
      </c>
      <c r="F93" s="14">
        <f>IF(B93+C93&gt;0,F92-D93*F92/(B93+C93),0)</f>
        <v/>
      </c>
      <c r="G93">
        <f>IF(AND(A93&lt;=$B$9*12,D93&gt;0,ROUND(D93,2)&gt;=ROUND($B$6*(1+$B$7/100)^INT((A93-1)/12),2)),1,0)</f>
        <v/>
      </c>
      <c r="H93" s="14">
        <f>IF(B93+C93&gt;0,D93-D93*F92/(B93+C93),0)</f>
        <v/>
      </c>
    </row>
    <row r="94">
      <c r="A94" t="n">
        <v>73</v>
      </c>
      <c r="B94" s="14">
        <f>E93</f>
        <v/>
      </c>
      <c r="C94" s="14">
        <f>IF(A94&lt;=$B$9*12,B94*$B$8/1200,0)</f>
        <v/>
      </c>
      <c r="D94" s="14">
        <f>IF(A94&lt;=$B$9*12,MIN(B94+C94,$B$6*(1+$B$7/100)^INT((A94-1)/12)),0)</f>
        <v/>
      </c>
      <c r="E94" s="14">
        <f>B94+C94-D94</f>
        <v/>
      </c>
      <c r="F94" s="14">
        <f>IF(B94+C94&gt;0,F93-D94*F93/(B94+C94),0)</f>
        <v/>
      </c>
      <c r="G94">
        <f>IF(AND(A94&lt;=$B$9*12,D94&gt;0,ROUND(D94,2)&gt;=ROUND($B$6*(1+$B$7/100)^INT((A94-1)/12),2)),1,0)</f>
        <v/>
      </c>
      <c r="H94" s="14">
        <f>IF(B94+C94&gt;0,D94-D94*F93/(B94+C94),0)</f>
        <v/>
      </c>
    </row>
    <row r="95">
      <c r="A95" t="n">
        <v>74</v>
      </c>
      <c r="B95" s="14">
        <f>E94</f>
        <v/>
      </c>
      <c r="C95" s="14">
        <f>IF(A95&lt;=$B$9*12,B95*$B$8/1200,0)</f>
        <v/>
      </c>
      <c r="D95" s="14">
        <f>IF(A95&lt;=$B$9*12,MIN(B95+C95,$B$6*(1+$B$7/100)^INT((A95-1)/12)),0)</f>
        <v/>
      </c>
      <c r="E95" s="14">
        <f>B95+C95-D95</f>
        <v/>
      </c>
      <c r="F95" s="14">
        <f>IF(B95+C95&gt;0,F94-D95*F94/(B95+C95),0)</f>
        <v/>
      </c>
      <c r="G95">
        <f>IF(AND(A95&lt;=$B$9*12,D95&gt;0,ROUND(D95,2)&gt;=ROUND($B$6*(1+$B$7/100)^INT((A95-1)/12),2)),1,0)</f>
        <v/>
      </c>
      <c r="H95" s="14">
        <f>IF(B95+C95&gt;0,D95-D95*F94/(B95+C95),0)</f>
        <v/>
      </c>
    </row>
    <row r="96">
      <c r="A96" t="n">
        <v>75</v>
      </c>
      <c r="B96" s="14">
        <f>E95</f>
        <v/>
      </c>
      <c r="C96" s="14">
        <f>IF(A96&lt;=$B$9*12,B96*$B$8/1200,0)</f>
        <v/>
      </c>
      <c r="D96" s="14">
        <f>IF(A96&lt;=$B$9*12,MIN(B96+C96,$B$6*(1+$B$7/100)^INT((A96-1)/12)),0)</f>
        <v/>
      </c>
      <c r="E96" s="14">
        <f>B96+C96-D96</f>
        <v/>
      </c>
      <c r="F96" s="14">
        <f>IF(B96+C96&gt;0,F95-D96*F95/(B96+C96),0)</f>
        <v/>
      </c>
      <c r="G96">
        <f>IF(AND(A96&lt;=$B$9*12,D96&gt;0,ROUND(D96,2)&gt;=ROUND($B$6*(1+$B$7/100)^INT((A96-1)/12),2)),1,0)</f>
        <v/>
      </c>
      <c r="H96" s="14">
        <f>IF(B96+C96&gt;0,D96-D96*F95/(B96+C96),0)</f>
        <v/>
      </c>
    </row>
    <row r="97">
      <c r="A97" t="n">
        <v>76</v>
      </c>
      <c r="B97" s="14">
        <f>E96</f>
        <v/>
      </c>
      <c r="C97" s="14">
        <f>IF(A97&lt;=$B$9*12,B97*$B$8/1200,0)</f>
        <v/>
      </c>
      <c r="D97" s="14">
        <f>IF(A97&lt;=$B$9*12,MIN(B97+C97,$B$6*(1+$B$7/100)^INT((A97-1)/12)),0)</f>
        <v/>
      </c>
      <c r="E97" s="14">
        <f>B97+C97-D97</f>
        <v/>
      </c>
      <c r="F97" s="14">
        <f>IF(B97+C97&gt;0,F96-D97*F96/(B97+C97),0)</f>
        <v/>
      </c>
      <c r="G97">
        <f>IF(AND(A97&lt;=$B$9*12,D97&gt;0,ROUND(D97,2)&gt;=ROUND($B$6*(1+$B$7/100)^INT((A97-1)/12),2)),1,0)</f>
        <v/>
      </c>
      <c r="H97" s="14">
        <f>IF(B97+C97&gt;0,D97-D97*F96/(B97+C97),0)</f>
        <v/>
      </c>
    </row>
    <row r="98">
      <c r="A98" t="n">
        <v>77</v>
      </c>
      <c r="B98" s="14">
        <f>E97</f>
        <v/>
      </c>
      <c r="C98" s="14">
        <f>IF(A98&lt;=$B$9*12,B98*$B$8/1200,0)</f>
        <v/>
      </c>
      <c r="D98" s="14">
        <f>IF(A98&lt;=$B$9*12,MIN(B98+C98,$B$6*(1+$B$7/100)^INT((A98-1)/12)),0)</f>
        <v/>
      </c>
      <c r="E98" s="14">
        <f>B98+C98-D98</f>
        <v/>
      </c>
      <c r="F98" s="14">
        <f>IF(B98+C98&gt;0,F97-D98*F97/(B98+C98),0)</f>
        <v/>
      </c>
      <c r="G98">
        <f>IF(AND(A98&lt;=$B$9*12,D98&gt;0,ROUND(D98,2)&gt;=ROUND($B$6*(1+$B$7/100)^INT((A98-1)/12),2)),1,0)</f>
        <v/>
      </c>
      <c r="H98" s="14">
        <f>IF(B98+C98&gt;0,D98-D98*F97/(B98+C98),0)</f>
        <v/>
      </c>
    </row>
    <row r="99">
      <c r="A99" t="n">
        <v>78</v>
      </c>
      <c r="B99" s="14">
        <f>E98</f>
        <v/>
      </c>
      <c r="C99" s="14">
        <f>IF(A99&lt;=$B$9*12,B99*$B$8/1200,0)</f>
        <v/>
      </c>
      <c r="D99" s="14">
        <f>IF(A99&lt;=$B$9*12,MIN(B99+C99,$B$6*(1+$B$7/100)^INT((A99-1)/12)),0)</f>
        <v/>
      </c>
      <c r="E99" s="14">
        <f>B99+C99-D99</f>
        <v/>
      </c>
      <c r="F99" s="14">
        <f>IF(B99+C99&gt;0,F98-D99*F98/(B99+C99),0)</f>
        <v/>
      </c>
      <c r="G99">
        <f>IF(AND(A99&lt;=$B$9*12,D99&gt;0,ROUND(D99,2)&gt;=ROUND($B$6*(1+$B$7/100)^INT((A99-1)/12),2)),1,0)</f>
        <v/>
      </c>
      <c r="H99" s="14">
        <f>IF(B99+C99&gt;0,D99-D99*F98/(B99+C99),0)</f>
        <v/>
      </c>
    </row>
    <row r="100">
      <c r="A100" t="n">
        <v>79</v>
      </c>
      <c r="B100" s="14">
        <f>E99</f>
        <v/>
      </c>
      <c r="C100" s="14">
        <f>IF(A100&lt;=$B$9*12,B100*$B$8/1200,0)</f>
        <v/>
      </c>
      <c r="D100" s="14">
        <f>IF(A100&lt;=$B$9*12,MIN(B100+C100,$B$6*(1+$B$7/100)^INT((A100-1)/12)),0)</f>
        <v/>
      </c>
      <c r="E100" s="14">
        <f>B100+C100-D100</f>
        <v/>
      </c>
      <c r="F100" s="14">
        <f>IF(B100+C100&gt;0,F99-D100*F99/(B100+C100),0)</f>
        <v/>
      </c>
      <c r="G100">
        <f>IF(AND(A100&lt;=$B$9*12,D100&gt;0,ROUND(D100,2)&gt;=ROUND($B$6*(1+$B$7/100)^INT((A100-1)/12),2)),1,0)</f>
        <v/>
      </c>
      <c r="H100" s="14">
        <f>IF(B100+C100&gt;0,D100-D100*F99/(B100+C100),0)</f>
        <v/>
      </c>
    </row>
    <row r="101">
      <c r="A101" t="n">
        <v>80</v>
      </c>
      <c r="B101" s="14">
        <f>E100</f>
        <v/>
      </c>
      <c r="C101" s="14">
        <f>IF(A101&lt;=$B$9*12,B101*$B$8/1200,0)</f>
        <v/>
      </c>
      <c r="D101" s="14">
        <f>IF(A101&lt;=$B$9*12,MIN(B101+C101,$B$6*(1+$B$7/100)^INT((A101-1)/12)),0)</f>
        <v/>
      </c>
      <c r="E101" s="14">
        <f>B101+C101-D101</f>
        <v/>
      </c>
      <c r="F101" s="14">
        <f>IF(B101+C101&gt;0,F100-D101*F100/(B101+C101),0)</f>
        <v/>
      </c>
      <c r="G101">
        <f>IF(AND(A101&lt;=$B$9*12,D101&gt;0,ROUND(D101,2)&gt;=ROUND($B$6*(1+$B$7/100)^INT((A101-1)/12),2)),1,0)</f>
        <v/>
      </c>
      <c r="H101" s="14">
        <f>IF(B101+C101&gt;0,D101-D101*F100/(B101+C101),0)</f>
        <v/>
      </c>
    </row>
    <row r="102">
      <c r="A102" t="n">
        <v>81</v>
      </c>
      <c r="B102" s="14">
        <f>E101</f>
        <v/>
      </c>
      <c r="C102" s="14">
        <f>IF(A102&lt;=$B$9*12,B102*$B$8/1200,0)</f>
        <v/>
      </c>
      <c r="D102" s="14">
        <f>IF(A102&lt;=$B$9*12,MIN(B102+C102,$B$6*(1+$B$7/100)^INT((A102-1)/12)),0)</f>
        <v/>
      </c>
      <c r="E102" s="14">
        <f>B102+C102-D102</f>
        <v/>
      </c>
      <c r="F102" s="14">
        <f>IF(B102+C102&gt;0,F101-D102*F101/(B102+C102),0)</f>
        <v/>
      </c>
      <c r="G102">
        <f>IF(AND(A102&lt;=$B$9*12,D102&gt;0,ROUND(D102,2)&gt;=ROUND($B$6*(1+$B$7/100)^INT((A102-1)/12),2)),1,0)</f>
        <v/>
      </c>
      <c r="H102" s="14">
        <f>IF(B102+C102&gt;0,D102-D102*F101/(B102+C102),0)</f>
        <v/>
      </c>
    </row>
    <row r="103">
      <c r="A103" t="n">
        <v>82</v>
      </c>
      <c r="B103" s="14">
        <f>E102</f>
        <v/>
      </c>
      <c r="C103" s="14">
        <f>IF(A103&lt;=$B$9*12,B103*$B$8/1200,0)</f>
        <v/>
      </c>
      <c r="D103" s="14">
        <f>IF(A103&lt;=$B$9*12,MIN(B103+C103,$B$6*(1+$B$7/100)^INT((A103-1)/12)),0)</f>
        <v/>
      </c>
      <c r="E103" s="14">
        <f>B103+C103-D103</f>
        <v/>
      </c>
      <c r="F103" s="14">
        <f>IF(B103+C103&gt;0,F102-D103*F102/(B103+C103),0)</f>
        <v/>
      </c>
      <c r="G103">
        <f>IF(AND(A103&lt;=$B$9*12,D103&gt;0,ROUND(D103,2)&gt;=ROUND($B$6*(1+$B$7/100)^INT((A103-1)/12),2)),1,0)</f>
        <v/>
      </c>
      <c r="H103" s="14">
        <f>IF(B103+C103&gt;0,D103-D103*F102/(B103+C103),0)</f>
        <v/>
      </c>
    </row>
    <row r="104">
      <c r="A104" t="n">
        <v>83</v>
      </c>
      <c r="B104" s="14">
        <f>E103</f>
        <v/>
      </c>
      <c r="C104" s="14">
        <f>IF(A104&lt;=$B$9*12,B104*$B$8/1200,0)</f>
        <v/>
      </c>
      <c r="D104" s="14">
        <f>IF(A104&lt;=$B$9*12,MIN(B104+C104,$B$6*(1+$B$7/100)^INT((A104-1)/12)),0)</f>
        <v/>
      </c>
      <c r="E104" s="14">
        <f>B104+C104-D104</f>
        <v/>
      </c>
      <c r="F104" s="14">
        <f>IF(B104+C104&gt;0,F103-D104*F103/(B104+C104),0)</f>
        <v/>
      </c>
      <c r="G104">
        <f>IF(AND(A104&lt;=$B$9*12,D104&gt;0,ROUND(D104,2)&gt;=ROUND($B$6*(1+$B$7/100)^INT((A104-1)/12),2)),1,0)</f>
        <v/>
      </c>
      <c r="H104" s="14">
        <f>IF(B104+C104&gt;0,D104-D104*F103/(B104+C104),0)</f>
        <v/>
      </c>
    </row>
    <row r="105">
      <c r="A105" t="n">
        <v>84</v>
      </c>
      <c r="B105" s="14">
        <f>E104</f>
        <v/>
      </c>
      <c r="C105" s="14">
        <f>IF(A105&lt;=$B$9*12,B105*$B$8/1200,0)</f>
        <v/>
      </c>
      <c r="D105" s="14">
        <f>IF(A105&lt;=$B$9*12,MIN(B105+C105,$B$6*(1+$B$7/100)^INT((A105-1)/12)),0)</f>
        <v/>
      </c>
      <c r="E105" s="14">
        <f>B105+C105-D105</f>
        <v/>
      </c>
      <c r="F105" s="14">
        <f>IF(B105+C105&gt;0,F104-D105*F104/(B105+C105),0)</f>
        <v/>
      </c>
      <c r="G105">
        <f>IF(AND(A105&lt;=$B$9*12,D105&gt;0,ROUND(D105,2)&gt;=ROUND($B$6*(1+$B$7/100)^INT((A105-1)/12),2)),1,0)</f>
        <v/>
      </c>
      <c r="H105" s="14">
        <f>IF(B105+C105&gt;0,D105-D105*F104/(B105+C105),0)</f>
        <v/>
      </c>
    </row>
    <row r="106">
      <c r="A106" t="n">
        <v>85</v>
      </c>
      <c r="B106" s="14">
        <f>E105</f>
        <v/>
      </c>
      <c r="C106" s="14">
        <f>IF(A106&lt;=$B$9*12,B106*$B$8/1200,0)</f>
        <v/>
      </c>
      <c r="D106" s="14">
        <f>IF(A106&lt;=$B$9*12,MIN(B106+C106,$B$6*(1+$B$7/100)^INT((A106-1)/12)),0)</f>
        <v/>
      </c>
      <c r="E106" s="14">
        <f>B106+C106-D106</f>
        <v/>
      </c>
      <c r="F106" s="14">
        <f>IF(B106+C106&gt;0,F105-D106*F105/(B106+C106),0)</f>
        <v/>
      </c>
      <c r="G106">
        <f>IF(AND(A106&lt;=$B$9*12,D106&gt;0,ROUND(D106,2)&gt;=ROUND($B$6*(1+$B$7/100)^INT((A106-1)/12),2)),1,0)</f>
        <v/>
      </c>
      <c r="H106" s="14">
        <f>IF(B106+C106&gt;0,D106-D106*F105/(B106+C106),0)</f>
        <v/>
      </c>
    </row>
    <row r="107">
      <c r="A107" t="n">
        <v>86</v>
      </c>
      <c r="B107" s="14">
        <f>E106</f>
        <v/>
      </c>
      <c r="C107" s="14">
        <f>IF(A107&lt;=$B$9*12,B107*$B$8/1200,0)</f>
        <v/>
      </c>
      <c r="D107" s="14">
        <f>IF(A107&lt;=$B$9*12,MIN(B107+C107,$B$6*(1+$B$7/100)^INT((A107-1)/12)),0)</f>
        <v/>
      </c>
      <c r="E107" s="14">
        <f>B107+C107-D107</f>
        <v/>
      </c>
      <c r="F107" s="14">
        <f>IF(B107+C107&gt;0,F106-D107*F106/(B107+C107),0)</f>
        <v/>
      </c>
      <c r="G107">
        <f>IF(AND(A107&lt;=$B$9*12,D107&gt;0,ROUND(D107,2)&gt;=ROUND($B$6*(1+$B$7/100)^INT((A107-1)/12),2)),1,0)</f>
        <v/>
      </c>
      <c r="H107" s="14">
        <f>IF(B107+C107&gt;0,D107-D107*F106/(B107+C107),0)</f>
        <v/>
      </c>
    </row>
    <row r="108">
      <c r="A108" t="n">
        <v>87</v>
      </c>
      <c r="B108" s="14">
        <f>E107</f>
        <v/>
      </c>
      <c r="C108" s="14">
        <f>IF(A108&lt;=$B$9*12,B108*$B$8/1200,0)</f>
        <v/>
      </c>
      <c r="D108" s="14">
        <f>IF(A108&lt;=$B$9*12,MIN(B108+C108,$B$6*(1+$B$7/100)^INT((A108-1)/12)),0)</f>
        <v/>
      </c>
      <c r="E108" s="14">
        <f>B108+C108-D108</f>
        <v/>
      </c>
      <c r="F108" s="14">
        <f>IF(B108+C108&gt;0,F107-D108*F107/(B108+C108),0)</f>
        <v/>
      </c>
      <c r="G108">
        <f>IF(AND(A108&lt;=$B$9*12,D108&gt;0,ROUND(D108,2)&gt;=ROUND($B$6*(1+$B$7/100)^INT((A108-1)/12),2)),1,0)</f>
        <v/>
      </c>
      <c r="H108" s="14">
        <f>IF(B108+C108&gt;0,D108-D108*F107/(B108+C108),0)</f>
        <v/>
      </c>
    </row>
    <row r="109">
      <c r="A109" t="n">
        <v>88</v>
      </c>
      <c r="B109" s="14">
        <f>E108</f>
        <v/>
      </c>
      <c r="C109" s="14">
        <f>IF(A109&lt;=$B$9*12,B109*$B$8/1200,0)</f>
        <v/>
      </c>
      <c r="D109" s="14">
        <f>IF(A109&lt;=$B$9*12,MIN(B109+C109,$B$6*(1+$B$7/100)^INT((A109-1)/12)),0)</f>
        <v/>
      </c>
      <c r="E109" s="14">
        <f>B109+C109-D109</f>
        <v/>
      </c>
      <c r="F109" s="14">
        <f>IF(B109+C109&gt;0,F108-D109*F108/(B109+C109),0)</f>
        <v/>
      </c>
      <c r="G109">
        <f>IF(AND(A109&lt;=$B$9*12,D109&gt;0,ROUND(D109,2)&gt;=ROUND($B$6*(1+$B$7/100)^INT((A109-1)/12),2)),1,0)</f>
        <v/>
      </c>
      <c r="H109" s="14">
        <f>IF(B109+C109&gt;0,D109-D109*F108/(B109+C109),0)</f>
        <v/>
      </c>
    </row>
    <row r="110">
      <c r="A110" t="n">
        <v>89</v>
      </c>
      <c r="B110" s="14">
        <f>E109</f>
        <v/>
      </c>
      <c r="C110" s="14">
        <f>IF(A110&lt;=$B$9*12,B110*$B$8/1200,0)</f>
        <v/>
      </c>
      <c r="D110" s="14">
        <f>IF(A110&lt;=$B$9*12,MIN(B110+C110,$B$6*(1+$B$7/100)^INT((A110-1)/12)),0)</f>
        <v/>
      </c>
      <c r="E110" s="14">
        <f>B110+C110-D110</f>
        <v/>
      </c>
      <c r="F110" s="14">
        <f>IF(B110+C110&gt;0,F109-D110*F109/(B110+C110),0)</f>
        <v/>
      </c>
      <c r="G110">
        <f>IF(AND(A110&lt;=$B$9*12,D110&gt;0,ROUND(D110,2)&gt;=ROUND($B$6*(1+$B$7/100)^INT((A110-1)/12),2)),1,0)</f>
        <v/>
      </c>
      <c r="H110" s="14">
        <f>IF(B110+C110&gt;0,D110-D110*F109/(B110+C110),0)</f>
        <v/>
      </c>
    </row>
    <row r="111">
      <c r="A111" t="n">
        <v>90</v>
      </c>
      <c r="B111" s="14">
        <f>E110</f>
        <v/>
      </c>
      <c r="C111" s="14">
        <f>IF(A111&lt;=$B$9*12,B111*$B$8/1200,0)</f>
        <v/>
      </c>
      <c r="D111" s="14">
        <f>IF(A111&lt;=$B$9*12,MIN(B111+C111,$B$6*(1+$B$7/100)^INT((A111-1)/12)),0)</f>
        <v/>
      </c>
      <c r="E111" s="14">
        <f>B111+C111-D111</f>
        <v/>
      </c>
      <c r="F111" s="14">
        <f>IF(B111+C111&gt;0,F110-D111*F110/(B111+C111),0)</f>
        <v/>
      </c>
      <c r="G111">
        <f>IF(AND(A111&lt;=$B$9*12,D111&gt;0,ROUND(D111,2)&gt;=ROUND($B$6*(1+$B$7/100)^INT((A111-1)/12),2)),1,0)</f>
        <v/>
      </c>
      <c r="H111" s="14">
        <f>IF(B111+C111&gt;0,D111-D111*F110/(B111+C111),0)</f>
        <v/>
      </c>
    </row>
    <row r="112">
      <c r="A112" t="n">
        <v>91</v>
      </c>
      <c r="B112" s="14">
        <f>E111</f>
        <v/>
      </c>
      <c r="C112" s="14">
        <f>IF(A112&lt;=$B$9*12,B112*$B$8/1200,0)</f>
        <v/>
      </c>
      <c r="D112" s="14">
        <f>IF(A112&lt;=$B$9*12,MIN(B112+C112,$B$6*(1+$B$7/100)^INT((A112-1)/12)),0)</f>
        <v/>
      </c>
      <c r="E112" s="14">
        <f>B112+C112-D112</f>
        <v/>
      </c>
      <c r="F112" s="14">
        <f>IF(B112+C112&gt;0,F111-D112*F111/(B112+C112),0)</f>
        <v/>
      </c>
      <c r="G112">
        <f>IF(AND(A112&lt;=$B$9*12,D112&gt;0,ROUND(D112,2)&gt;=ROUND($B$6*(1+$B$7/100)^INT((A112-1)/12),2)),1,0)</f>
        <v/>
      </c>
      <c r="H112" s="14">
        <f>IF(B112+C112&gt;0,D112-D112*F111/(B112+C112),0)</f>
        <v/>
      </c>
    </row>
    <row r="113">
      <c r="A113" t="n">
        <v>92</v>
      </c>
      <c r="B113" s="14">
        <f>E112</f>
        <v/>
      </c>
      <c r="C113" s="14">
        <f>IF(A113&lt;=$B$9*12,B113*$B$8/1200,0)</f>
        <v/>
      </c>
      <c r="D113" s="14">
        <f>IF(A113&lt;=$B$9*12,MIN(B113+C113,$B$6*(1+$B$7/100)^INT((A113-1)/12)),0)</f>
        <v/>
      </c>
      <c r="E113" s="14">
        <f>B113+C113-D113</f>
        <v/>
      </c>
      <c r="F113" s="14">
        <f>IF(B113+C113&gt;0,F112-D113*F112/(B113+C113),0)</f>
        <v/>
      </c>
      <c r="G113">
        <f>IF(AND(A113&lt;=$B$9*12,D113&gt;0,ROUND(D113,2)&gt;=ROUND($B$6*(1+$B$7/100)^INT((A113-1)/12),2)),1,0)</f>
        <v/>
      </c>
      <c r="H113" s="14">
        <f>IF(B113+C113&gt;0,D113-D113*F112/(B113+C113),0)</f>
        <v/>
      </c>
    </row>
    <row r="114">
      <c r="A114" t="n">
        <v>93</v>
      </c>
      <c r="B114" s="14">
        <f>E113</f>
        <v/>
      </c>
      <c r="C114" s="14">
        <f>IF(A114&lt;=$B$9*12,B114*$B$8/1200,0)</f>
        <v/>
      </c>
      <c r="D114" s="14">
        <f>IF(A114&lt;=$B$9*12,MIN(B114+C114,$B$6*(1+$B$7/100)^INT((A114-1)/12)),0)</f>
        <v/>
      </c>
      <c r="E114" s="14">
        <f>B114+C114-D114</f>
        <v/>
      </c>
      <c r="F114" s="14">
        <f>IF(B114+C114&gt;0,F113-D114*F113/(B114+C114),0)</f>
        <v/>
      </c>
      <c r="G114">
        <f>IF(AND(A114&lt;=$B$9*12,D114&gt;0,ROUND(D114,2)&gt;=ROUND($B$6*(1+$B$7/100)^INT((A114-1)/12),2)),1,0)</f>
        <v/>
      </c>
      <c r="H114" s="14">
        <f>IF(B114+C114&gt;0,D114-D114*F113/(B114+C114),0)</f>
        <v/>
      </c>
    </row>
    <row r="115">
      <c r="A115" t="n">
        <v>94</v>
      </c>
      <c r="B115" s="14">
        <f>E114</f>
        <v/>
      </c>
      <c r="C115" s="14">
        <f>IF(A115&lt;=$B$9*12,B115*$B$8/1200,0)</f>
        <v/>
      </c>
      <c r="D115" s="14">
        <f>IF(A115&lt;=$B$9*12,MIN(B115+C115,$B$6*(1+$B$7/100)^INT((A115-1)/12)),0)</f>
        <v/>
      </c>
      <c r="E115" s="14">
        <f>B115+C115-D115</f>
        <v/>
      </c>
      <c r="F115" s="14">
        <f>IF(B115+C115&gt;0,F114-D115*F114/(B115+C115),0)</f>
        <v/>
      </c>
      <c r="G115">
        <f>IF(AND(A115&lt;=$B$9*12,D115&gt;0,ROUND(D115,2)&gt;=ROUND($B$6*(1+$B$7/100)^INT((A115-1)/12),2)),1,0)</f>
        <v/>
      </c>
      <c r="H115" s="14">
        <f>IF(B115+C115&gt;0,D115-D115*F114/(B115+C115),0)</f>
        <v/>
      </c>
    </row>
    <row r="116">
      <c r="A116" t="n">
        <v>95</v>
      </c>
      <c r="B116" s="14">
        <f>E115</f>
        <v/>
      </c>
      <c r="C116" s="14">
        <f>IF(A116&lt;=$B$9*12,B116*$B$8/1200,0)</f>
        <v/>
      </c>
      <c r="D116" s="14">
        <f>IF(A116&lt;=$B$9*12,MIN(B116+C116,$B$6*(1+$B$7/100)^INT((A116-1)/12)),0)</f>
        <v/>
      </c>
      <c r="E116" s="14">
        <f>B116+C116-D116</f>
        <v/>
      </c>
      <c r="F116" s="14">
        <f>IF(B116+C116&gt;0,F115-D116*F115/(B116+C116),0)</f>
        <v/>
      </c>
      <c r="G116">
        <f>IF(AND(A116&lt;=$B$9*12,D116&gt;0,ROUND(D116,2)&gt;=ROUND($B$6*(1+$B$7/100)^INT((A116-1)/12),2)),1,0)</f>
        <v/>
      </c>
      <c r="H116" s="14">
        <f>IF(B116+C116&gt;0,D116-D116*F115/(B116+C116),0)</f>
        <v/>
      </c>
    </row>
    <row r="117">
      <c r="A117" t="n">
        <v>96</v>
      </c>
      <c r="B117" s="14">
        <f>E116</f>
        <v/>
      </c>
      <c r="C117" s="14">
        <f>IF(A117&lt;=$B$9*12,B117*$B$8/1200,0)</f>
        <v/>
      </c>
      <c r="D117" s="14">
        <f>IF(A117&lt;=$B$9*12,MIN(B117+C117,$B$6*(1+$B$7/100)^INT((A117-1)/12)),0)</f>
        <v/>
      </c>
      <c r="E117" s="14">
        <f>B117+C117-D117</f>
        <v/>
      </c>
      <c r="F117" s="14">
        <f>IF(B117+C117&gt;0,F116-D117*F116/(B117+C117),0)</f>
        <v/>
      </c>
      <c r="G117">
        <f>IF(AND(A117&lt;=$B$9*12,D117&gt;0,ROUND(D117,2)&gt;=ROUND($B$6*(1+$B$7/100)^INT((A117-1)/12),2)),1,0)</f>
        <v/>
      </c>
      <c r="H117" s="14">
        <f>IF(B117+C117&gt;0,D117-D117*F116/(B117+C117),0)</f>
        <v/>
      </c>
    </row>
    <row r="118">
      <c r="A118" t="n">
        <v>97</v>
      </c>
      <c r="B118" s="14">
        <f>E117</f>
        <v/>
      </c>
      <c r="C118" s="14">
        <f>IF(A118&lt;=$B$9*12,B118*$B$8/1200,0)</f>
        <v/>
      </c>
      <c r="D118" s="14">
        <f>IF(A118&lt;=$B$9*12,MIN(B118+C118,$B$6*(1+$B$7/100)^INT((A118-1)/12)),0)</f>
        <v/>
      </c>
      <c r="E118" s="14">
        <f>B118+C118-D118</f>
        <v/>
      </c>
      <c r="F118" s="14">
        <f>IF(B118+C118&gt;0,F117-D118*F117/(B118+C118),0)</f>
        <v/>
      </c>
      <c r="G118">
        <f>IF(AND(A118&lt;=$B$9*12,D118&gt;0,ROUND(D118,2)&gt;=ROUND($B$6*(1+$B$7/100)^INT((A118-1)/12),2)),1,0)</f>
        <v/>
      </c>
      <c r="H118" s="14">
        <f>IF(B118+C118&gt;0,D118-D118*F117/(B118+C118),0)</f>
        <v/>
      </c>
    </row>
    <row r="119">
      <c r="A119" t="n">
        <v>98</v>
      </c>
      <c r="B119" s="14">
        <f>E118</f>
        <v/>
      </c>
      <c r="C119" s="14">
        <f>IF(A119&lt;=$B$9*12,B119*$B$8/1200,0)</f>
        <v/>
      </c>
      <c r="D119" s="14">
        <f>IF(A119&lt;=$B$9*12,MIN(B119+C119,$B$6*(1+$B$7/100)^INT((A119-1)/12)),0)</f>
        <v/>
      </c>
      <c r="E119" s="14">
        <f>B119+C119-D119</f>
        <v/>
      </c>
      <c r="F119" s="14">
        <f>IF(B119+C119&gt;0,F118-D119*F118/(B119+C119),0)</f>
        <v/>
      </c>
      <c r="G119">
        <f>IF(AND(A119&lt;=$B$9*12,D119&gt;0,ROUND(D119,2)&gt;=ROUND($B$6*(1+$B$7/100)^INT((A119-1)/12),2)),1,0)</f>
        <v/>
      </c>
      <c r="H119" s="14">
        <f>IF(B119+C119&gt;0,D119-D119*F118/(B119+C119),0)</f>
        <v/>
      </c>
    </row>
    <row r="120">
      <c r="A120" t="n">
        <v>99</v>
      </c>
      <c r="B120" s="14">
        <f>E119</f>
        <v/>
      </c>
      <c r="C120" s="14">
        <f>IF(A120&lt;=$B$9*12,B120*$B$8/1200,0)</f>
        <v/>
      </c>
      <c r="D120" s="14">
        <f>IF(A120&lt;=$B$9*12,MIN(B120+C120,$B$6*(1+$B$7/100)^INT((A120-1)/12)),0)</f>
        <v/>
      </c>
      <c r="E120" s="14">
        <f>B120+C120-D120</f>
        <v/>
      </c>
      <c r="F120" s="14">
        <f>IF(B120+C120&gt;0,F119-D120*F119/(B120+C120),0)</f>
        <v/>
      </c>
      <c r="G120">
        <f>IF(AND(A120&lt;=$B$9*12,D120&gt;0,ROUND(D120,2)&gt;=ROUND($B$6*(1+$B$7/100)^INT((A120-1)/12),2)),1,0)</f>
        <v/>
      </c>
      <c r="H120" s="14">
        <f>IF(B120+C120&gt;0,D120-D120*F119/(B120+C120),0)</f>
        <v/>
      </c>
    </row>
    <row r="121">
      <c r="A121" t="n">
        <v>100</v>
      </c>
      <c r="B121" s="14">
        <f>E120</f>
        <v/>
      </c>
      <c r="C121" s="14">
        <f>IF(A121&lt;=$B$9*12,B121*$B$8/1200,0)</f>
        <v/>
      </c>
      <c r="D121" s="14">
        <f>IF(A121&lt;=$B$9*12,MIN(B121+C121,$B$6*(1+$B$7/100)^INT((A121-1)/12)),0)</f>
        <v/>
      </c>
      <c r="E121" s="14">
        <f>B121+C121-D121</f>
        <v/>
      </c>
      <c r="F121" s="14">
        <f>IF(B121+C121&gt;0,F120-D121*F120/(B121+C121),0)</f>
        <v/>
      </c>
      <c r="G121">
        <f>IF(AND(A121&lt;=$B$9*12,D121&gt;0,ROUND(D121,2)&gt;=ROUND($B$6*(1+$B$7/100)^INT((A121-1)/12),2)),1,0)</f>
        <v/>
      </c>
      <c r="H121" s="14">
        <f>IF(B121+C121&gt;0,D121-D121*F120/(B121+C121),0)</f>
        <v/>
      </c>
    </row>
    <row r="122">
      <c r="A122" t="n">
        <v>101</v>
      </c>
      <c r="B122" s="14">
        <f>E121</f>
        <v/>
      </c>
      <c r="C122" s="14">
        <f>IF(A122&lt;=$B$9*12,B122*$B$8/1200,0)</f>
        <v/>
      </c>
      <c r="D122" s="14">
        <f>IF(A122&lt;=$B$9*12,MIN(B122+C122,$B$6*(1+$B$7/100)^INT((A122-1)/12)),0)</f>
        <v/>
      </c>
      <c r="E122" s="14">
        <f>B122+C122-D122</f>
        <v/>
      </c>
      <c r="F122" s="14">
        <f>IF(B122+C122&gt;0,F121-D122*F121/(B122+C122),0)</f>
        <v/>
      </c>
      <c r="G122">
        <f>IF(AND(A122&lt;=$B$9*12,D122&gt;0,ROUND(D122,2)&gt;=ROUND($B$6*(1+$B$7/100)^INT((A122-1)/12),2)),1,0)</f>
        <v/>
      </c>
      <c r="H122" s="14">
        <f>IF(B122+C122&gt;0,D122-D122*F121/(B122+C122),0)</f>
        <v/>
      </c>
    </row>
    <row r="123">
      <c r="A123" t="n">
        <v>102</v>
      </c>
      <c r="B123" s="14">
        <f>E122</f>
        <v/>
      </c>
      <c r="C123" s="14">
        <f>IF(A123&lt;=$B$9*12,B123*$B$8/1200,0)</f>
        <v/>
      </c>
      <c r="D123" s="14">
        <f>IF(A123&lt;=$B$9*12,MIN(B123+C123,$B$6*(1+$B$7/100)^INT((A123-1)/12)),0)</f>
        <v/>
      </c>
      <c r="E123" s="14">
        <f>B123+C123-D123</f>
        <v/>
      </c>
      <c r="F123" s="14">
        <f>IF(B123+C123&gt;0,F122-D123*F122/(B123+C123),0)</f>
        <v/>
      </c>
      <c r="G123">
        <f>IF(AND(A123&lt;=$B$9*12,D123&gt;0,ROUND(D123,2)&gt;=ROUND($B$6*(1+$B$7/100)^INT((A123-1)/12),2)),1,0)</f>
        <v/>
      </c>
      <c r="H123" s="14">
        <f>IF(B123+C123&gt;0,D123-D123*F122/(B123+C123),0)</f>
        <v/>
      </c>
    </row>
    <row r="124">
      <c r="A124" t="n">
        <v>103</v>
      </c>
      <c r="B124" s="14">
        <f>E123</f>
        <v/>
      </c>
      <c r="C124" s="14">
        <f>IF(A124&lt;=$B$9*12,B124*$B$8/1200,0)</f>
        <v/>
      </c>
      <c r="D124" s="14">
        <f>IF(A124&lt;=$B$9*12,MIN(B124+C124,$B$6*(1+$B$7/100)^INT((A124-1)/12)),0)</f>
        <v/>
      </c>
      <c r="E124" s="14">
        <f>B124+C124-D124</f>
        <v/>
      </c>
      <c r="F124" s="14">
        <f>IF(B124+C124&gt;0,F123-D124*F123/(B124+C124),0)</f>
        <v/>
      </c>
      <c r="G124">
        <f>IF(AND(A124&lt;=$B$9*12,D124&gt;0,ROUND(D124,2)&gt;=ROUND($B$6*(1+$B$7/100)^INT((A124-1)/12),2)),1,0)</f>
        <v/>
      </c>
      <c r="H124" s="14">
        <f>IF(B124+C124&gt;0,D124-D124*F123/(B124+C124),0)</f>
        <v/>
      </c>
    </row>
    <row r="125">
      <c r="A125" t="n">
        <v>104</v>
      </c>
      <c r="B125" s="14">
        <f>E124</f>
        <v/>
      </c>
      <c r="C125" s="14">
        <f>IF(A125&lt;=$B$9*12,B125*$B$8/1200,0)</f>
        <v/>
      </c>
      <c r="D125" s="14">
        <f>IF(A125&lt;=$B$9*12,MIN(B125+C125,$B$6*(1+$B$7/100)^INT((A125-1)/12)),0)</f>
        <v/>
      </c>
      <c r="E125" s="14">
        <f>B125+C125-D125</f>
        <v/>
      </c>
      <c r="F125" s="14">
        <f>IF(B125+C125&gt;0,F124-D125*F124/(B125+C125),0)</f>
        <v/>
      </c>
      <c r="G125">
        <f>IF(AND(A125&lt;=$B$9*12,D125&gt;0,ROUND(D125,2)&gt;=ROUND($B$6*(1+$B$7/100)^INT((A125-1)/12),2)),1,0)</f>
        <v/>
      </c>
      <c r="H125" s="14">
        <f>IF(B125+C125&gt;0,D125-D125*F124/(B125+C125),0)</f>
        <v/>
      </c>
    </row>
    <row r="126">
      <c r="A126" t="n">
        <v>105</v>
      </c>
      <c r="B126" s="14">
        <f>E125</f>
        <v/>
      </c>
      <c r="C126" s="14">
        <f>IF(A126&lt;=$B$9*12,B126*$B$8/1200,0)</f>
        <v/>
      </c>
      <c r="D126" s="14">
        <f>IF(A126&lt;=$B$9*12,MIN(B126+C126,$B$6*(1+$B$7/100)^INT((A126-1)/12)),0)</f>
        <v/>
      </c>
      <c r="E126" s="14">
        <f>B126+C126-D126</f>
        <v/>
      </c>
      <c r="F126" s="14">
        <f>IF(B126+C126&gt;0,F125-D126*F125/(B126+C126),0)</f>
        <v/>
      </c>
      <c r="G126">
        <f>IF(AND(A126&lt;=$B$9*12,D126&gt;0,ROUND(D126,2)&gt;=ROUND($B$6*(1+$B$7/100)^INT((A126-1)/12),2)),1,0)</f>
        <v/>
      </c>
      <c r="H126" s="14">
        <f>IF(B126+C126&gt;0,D126-D126*F125/(B126+C126),0)</f>
        <v/>
      </c>
    </row>
    <row r="127">
      <c r="A127" t="n">
        <v>106</v>
      </c>
      <c r="B127" s="14">
        <f>E126</f>
        <v/>
      </c>
      <c r="C127" s="14">
        <f>IF(A127&lt;=$B$9*12,B127*$B$8/1200,0)</f>
        <v/>
      </c>
      <c r="D127" s="14">
        <f>IF(A127&lt;=$B$9*12,MIN(B127+C127,$B$6*(1+$B$7/100)^INT((A127-1)/12)),0)</f>
        <v/>
      </c>
      <c r="E127" s="14">
        <f>B127+C127-D127</f>
        <v/>
      </c>
      <c r="F127" s="14">
        <f>IF(B127+C127&gt;0,F126-D127*F126/(B127+C127),0)</f>
        <v/>
      </c>
      <c r="G127">
        <f>IF(AND(A127&lt;=$B$9*12,D127&gt;0,ROUND(D127,2)&gt;=ROUND($B$6*(1+$B$7/100)^INT((A127-1)/12),2)),1,0)</f>
        <v/>
      </c>
      <c r="H127" s="14">
        <f>IF(B127+C127&gt;0,D127-D127*F126/(B127+C127),0)</f>
        <v/>
      </c>
    </row>
    <row r="128">
      <c r="A128" t="n">
        <v>107</v>
      </c>
      <c r="B128" s="14">
        <f>E127</f>
        <v/>
      </c>
      <c r="C128" s="14">
        <f>IF(A128&lt;=$B$9*12,B128*$B$8/1200,0)</f>
        <v/>
      </c>
      <c r="D128" s="14">
        <f>IF(A128&lt;=$B$9*12,MIN(B128+C128,$B$6*(1+$B$7/100)^INT((A128-1)/12)),0)</f>
        <v/>
      </c>
      <c r="E128" s="14">
        <f>B128+C128-D128</f>
        <v/>
      </c>
      <c r="F128" s="14">
        <f>IF(B128+C128&gt;0,F127-D128*F127/(B128+C128),0)</f>
        <v/>
      </c>
      <c r="G128">
        <f>IF(AND(A128&lt;=$B$9*12,D128&gt;0,ROUND(D128,2)&gt;=ROUND($B$6*(1+$B$7/100)^INT((A128-1)/12),2)),1,0)</f>
        <v/>
      </c>
      <c r="H128" s="14">
        <f>IF(B128+C128&gt;0,D128-D128*F127/(B128+C128),0)</f>
        <v/>
      </c>
    </row>
    <row r="129">
      <c r="A129" t="n">
        <v>108</v>
      </c>
      <c r="B129" s="14">
        <f>E128</f>
        <v/>
      </c>
      <c r="C129" s="14">
        <f>IF(A129&lt;=$B$9*12,B129*$B$8/1200,0)</f>
        <v/>
      </c>
      <c r="D129" s="14">
        <f>IF(A129&lt;=$B$9*12,MIN(B129+C129,$B$6*(1+$B$7/100)^INT((A129-1)/12)),0)</f>
        <v/>
      </c>
      <c r="E129" s="14">
        <f>B129+C129-D129</f>
        <v/>
      </c>
      <c r="F129" s="14">
        <f>IF(B129+C129&gt;0,F128-D129*F128/(B129+C129),0)</f>
        <v/>
      </c>
      <c r="G129">
        <f>IF(AND(A129&lt;=$B$9*12,D129&gt;0,ROUND(D129,2)&gt;=ROUND($B$6*(1+$B$7/100)^INT((A129-1)/12),2)),1,0)</f>
        <v/>
      </c>
      <c r="H129" s="14">
        <f>IF(B129+C129&gt;0,D129-D129*F128/(B129+C129),0)</f>
        <v/>
      </c>
    </row>
    <row r="130">
      <c r="A130" t="n">
        <v>109</v>
      </c>
      <c r="B130" s="14">
        <f>E129</f>
        <v/>
      </c>
      <c r="C130" s="14">
        <f>IF(A130&lt;=$B$9*12,B130*$B$8/1200,0)</f>
        <v/>
      </c>
      <c r="D130" s="14">
        <f>IF(A130&lt;=$B$9*12,MIN(B130+C130,$B$6*(1+$B$7/100)^INT((A130-1)/12)),0)</f>
        <v/>
      </c>
      <c r="E130" s="14">
        <f>B130+C130-D130</f>
        <v/>
      </c>
      <c r="F130" s="14">
        <f>IF(B130+C130&gt;0,F129-D130*F129/(B130+C130),0)</f>
        <v/>
      </c>
      <c r="G130">
        <f>IF(AND(A130&lt;=$B$9*12,D130&gt;0,ROUND(D130,2)&gt;=ROUND($B$6*(1+$B$7/100)^INT((A130-1)/12),2)),1,0)</f>
        <v/>
      </c>
      <c r="H130" s="14">
        <f>IF(B130+C130&gt;0,D130-D130*F129/(B130+C130),0)</f>
        <v/>
      </c>
    </row>
    <row r="131">
      <c r="A131" t="n">
        <v>110</v>
      </c>
      <c r="B131" s="14">
        <f>E130</f>
        <v/>
      </c>
      <c r="C131" s="14">
        <f>IF(A131&lt;=$B$9*12,B131*$B$8/1200,0)</f>
        <v/>
      </c>
      <c r="D131" s="14">
        <f>IF(A131&lt;=$B$9*12,MIN(B131+C131,$B$6*(1+$B$7/100)^INT((A131-1)/12)),0)</f>
        <v/>
      </c>
      <c r="E131" s="14">
        <f>B131+C131-D131</f>
        <v/>
      </c>
      <c r="F131" s="14">
        <f>IF(B131+C131&gt;0,F130-D131*F130/(B131+C131),0)</f>
        <v/>
      </c>
      <c r="G131">
        <f>IF(AND(A131&lt;=$B$9*12,D131&gt;0,ROUND(D131,2)&gt;=ROUND($B$6*(1+$B$7/100)^INT((A131-1)/12),2)),1,0)</f>
        <v/>
      </c>
      <c r="H131" s="14">
        <f>IF(B131+C131&gt;0,D131-D131*F130/(B131+C131),0)</f>
        <v/>
      </c>
    </row>
    <row r="132">
      <c r="A132" t="n">
        <v>111</v>
      </c>
      <c r="B132" s="14">
        <f>E131</f>
        <v/>
      </c>
      <c r="C132" s="14">
        <f>IF(A132&lt;=$B$9*12,B132*$B$8/1200,0)</f>
        <v/>
      </c>
      <c r="D132" s="14">
        <f>IF(A132&lt;=$B$9*12,MIN(B132+C132,$B$6*(1+$B$7/100)^INT((A132-1)/12)),0)</f>
        <v/>
      </c>
      <c r="E132" s="14">
        <f>B132+C132-D132</f>
        <v/>
      </c>
      <c r="F132" s="14">
        <f>IF(B132+C132&gt;0,F131-D132*F131/(B132+C132),0)</f>
        <v/>
      </c>
      <c r="G132">
        <f>IF(AND(A132&lt;=$B$9*12,D132&gt;0,ROUND(D132,2)&gt;=ROUND($B$6*(1+$B$7/100)^INT((A132-1)/12),2)),1,0)</f>
        <v/>
      </c>
      <c r="H132" s="14">
        <f>IF(B132+C132&gt;0,D132-D132*F131/(B132+C132),0)</f>
        <v/>
      </c>
    </row>
    <row r="133">
      <c r="A133" t="n">
        <v>112</v>
      </c>
      <c r="B133" s="14">
        <f>E132</f>
        <v/>
      </c>
      <c r="C133" s="14">
        <f>IF(A133&lt;=$B$9*12,B133*$B$8/1200,0)</f>
        <v/>
      </c>
      <c r="D133" s="14">
        <f>IF(A133&lt;=$B$9*12,MIN(B133+C133,$B$6*(1+$B$7/100)^INT((A133-1)/12)),0)</f>
        <v/>
      </c>
      <c r="E133" s="14">
        <f>B133+C133-D133</f>
        <v/>
      </c>
      <c r="F133" s="14">
        <f>IF(B133+C133&gt;0,F132-D133*F132/(B133+C133),0)</f>
        <v/>
      </c>
      <c r="G133">
        <f>IF(AND(A133&lt;=$B$9*12,D133&gt;0,ROUND(D133,2)&gt;=ROUND($B$6*(1+$B$7/100)^INT((A133-1)/12),2)),1,0)</f>
        <v/>
      </c>
      <c r="H133" s="14">
        <f>IF(B133+C133&gt;0,D133-D133*F132/(B133+C133),0)</f>
        <v/>
      </c>
    </row>
    <row r="134">
      <c r="A134" t="n">
        <v>113</v>
      </c>
      <c r="B134" s="14">
        <f>E133</f>
        <v/>
      </c>
      <c r="C134" s="14">
        <f>IF(A134&lt;=$B$9*12,B134*$B$8/1200,0)</f>
        <v/>
      </c>
      <c r="D134" s="14">
        <f>IF(A134&lt;=$B$9*12,MIN(B134+C134,$B$6*(1+$B$7/100)^INT((A134-1)/12)),0)</f>
        <v/>
      </c>
      <c r="E134" s="14">
        <f>B134+C134-D134</f>
        <v/>
      </c>
      <c r="F134" s="14">
        <f>IF(B134+C134&gt;0,F133-D134*F133/(B134+C134),0)</f>
        <v/>
      </c>
      <c r="G134">
        <f>IF(AND(A134&lt;=$B$9*12,D134&gt;0,ROUND(D134,2)&gt;=ROUND($B$6*(1+$B$7/100)^INT((A134-1)/12),2)),1,0)</f>
        <v/>
      </c>
      <c r="H134" s="14">
        <f>IF(B134+C134&gt;0,D134-D134*F133/(B134+C134),0)</f>
        <v/>
      </c>
    </row>
    <row r="135">
      <c r="A135" t="n">
        <v>114</v>
      </c>
      <c r="B135" s="14">
        <f>E134</f>
        <v/>
      </c>
      <c r="C135" s="14">
        <f>IF(A135&lt;=$B$9*12,B135*$B$8/1200,0)</f>
        <v/>
      </c>
      <c r="D135" s="14">
        <f>IF(A135&lt;=$B$9*12,MIN(B135+C135,$B$6*(1+$B$7/100)^INT((A135-1)/12)),0)</f>
        <v/>
      </c>
      <c r="E135" s="14">
        <f>B135+C135-D135</f>
        <v/>
      </c>
      <c r="F135" s="14">
        <f>IF(B135+C135&gt;0,F134-D135*F134/(B135+C135),0)</f>
        <v/>
      </c>
      <c r="G135">
        <f>IF(AND(A135&lt;=$B$9*12,D135&gt;0,ROUND(D135,2)&gt;=ROUND($B$6*(1+$B$7/100)^INT((A135-1)/12),2)),1,0)</f>
        <v/>
      </c>
      <c r="H135" s="14">
        <f>IF(B135+C135&gt;0,D135-D135*F134/(B135+C135),0)</f>
        <v/>
      </c>
    </row>
    <row r="136">
      <c r="A136" t="n">
        <v>115</v>
      </c>
      <c r="B136" s="14">
        <f>E135</f>
        <v/>
      </c>
      <c r="C136" s="14">
        <f>IF(A136&lt;=$B$9*12,B136*$B$8/1200,0)</f>
        <v/>
      </c>
      <c r="D136" s="14">
        <f>IF(A136&lt;=$B$9*12,MIN(B136+C136,$B$6*(1+$B$7/100)^INT((A136-1)/12)),0)</f>
        <v/>
      </c>
      <c r="E136" s="14">
        <f>B136+C136-D136</f>
        <v/>
      </c>
      <c r="F136" s="14">
        <f>IF(B136+C136&gt;0,F135-D136*F135/(B136+C136),0)</f>
        <v/>
      </c>
      <c r="G136">
        <f>IF(AND(A136&lt;=$B$9*12,D136&gt;0,ROUND(D136,2)&gt;=ROUND($B$6*(1+$B$7/100)^INT((A136-1)/12),2)),1,0)</f>
        <v/>
      </c>
      <c r="H136" s="14">
        <f>IF(B136+C136&gt;0,D136-D136*F135/(B136+C136),0)</f>
        <v/>
      </c>
    </row>
    <row r="137">
      <c r="A137" t="n">
        <v>116</v>
      </c>
      <c r="B137" s="14">
        <f>E136</f>
        <v/>
      </c>
      <c r="C137" s="14">
        <f>IF(A137&lt;=$B$9*12,B137*$B$8/1200,0)</f>
        <v/>
      </c>
      <c r="D137" s="14">
        <f>IF(A137&lt;=$B$9*12,MIN(B137+C137,$B$6*(1+$B$7/100)^INT((A137-1)/12)),0)</f>
        <v/>
      </c>
      <c r="E137" s="14">
        <f>B137+C137-D137</f>
        <v/>
      </c>
      <c r="F137" s="14">
        <f>IF(B137+C137&gt;0,F136-D137*F136/(B137+C137),0)</f>
        <v/>
      </c>
      <c r="G137">
        <f>IF(AND(A137&lt;=$B$9*12,D137&gt;0,ROUND(D137,2)&gt;=ROUND($B$6*(1+$B$7/100)^INT((A137-1)/12),2)),1,0)</f>
        <v/>
      </c>
      <c r="H137" s="14">
        <f>IF(B137+C137&gt;0,D137-D137*F136/(B137+C137),0)</f>
        <v/>
      </c>
    </row>
    <row r="138">
      <c r="A138" t="n">
        <v>117</v>
      </c>
      <c r="B138" s="14">
        <f>E137</f>
        <v/>
      </c>
      <c r="C138" s="14">
        <f>IF(A138&lt;=$B$9*12,B138*$B$8/1200,0)</f>
        <v/>
      </c>
      <c r="D138" s="14">
        <f>IF(A138&lt;=$B$9*12,MIN(B138+C138,$B$6*(1+$B$7/100)^INT((A138-1)/12)),0)</f>
        <v/>
      </c>
      <c r="E138" s="14">
        <f>B138+C138-D138</f>
        <v/>
      </c>
      <c r="F138" s="14">
        <f>IF(B138+C138&gt;0,F137-D138*F137/(B138+C138),0)</f>
        <v/>
      </c>
      <c r="G138">
        <f>IF(AND(A138&lt;=$B$9*12,D138&gt;0,ROUND(D138,2)&gt;=ROUND($B$6*(1+$B$7/100)^INT((A138-1)/12),2)),1,0)</f>
        <v/>
      </c>
      <c r="H138" s="14">
        <f>IF(B138+C138&gt;0,D138-D138*F137/(B138+C138),0)</f>
        <v/>
      </c>
    </row>
    <row r="139">
      <c r="A139" t="n">
        <v>118</v>
      </c>
      <c r="B139" s="14">
        <f>E138</f>
        <v/>
      </c>
      <c r="C139" s="14">
        <f>IF(A139&lt;=$B$9*12,B139*$B$8/1200,0)</f>
        <v/>
      </c>
      <c r="D139" s="14">
        <f>IF(A139&lt;=$B$9*12,MIN(B139+C139,$B$6*(1+$B$7/100)^INT((A139-1)/12)),0)</f>
        <v/>
      </c>
      <c r="E139" s="14">
        <f>B139+C139-D139</f>
        <v/>
      </c>
      <c r="F139" s="14">
        <f>IF(B139+C139&gt;0,F138-D139*F138/(B139+C139),0)</f>
        <v/>
      </c>
      <c r="G139">
        <f>IF(AND(A139&lt;=$B$9*12,D139&gt;0,ROUND(D139,2)&gt;=ROUND($B$6*(1+$B$7/100)^INT((A139-1)/12),2)),1,0)</f>
        <v/>
      </c>
      <c r="H139" s="14">
        <f>IF(B139+C139&gt;0,D139-D139*F138/(B139+C139),0)</f>
        <v/>
      </c>
    </row>
    <row r="140">
      <c r="A140" t="n">
        <v>119</v>
      </c>
      <c r="B140" s="14">
        <f>E139</f>
        <v/>
      </c>
      <c r="C140" s="14">
        <f>IF(A140&lt;=$B$9*12,B140*$B$8/1200,0)</f>
        <v/>
      </c>
      <c r="D140" s="14">
        <f>IF(A140&lt;=$B$9*12,MIN(B140+C140,$B$6*(1+$B$7/100)^INT((A140-1)/12)),0)</f>
        <v/>
      </c>
      <c r="E140" s="14">
        <f>B140+C140-D140</f>
        <v/>
      </c>
      <c r="F140" s="14">
        <f>IF(B140+C140&gt;0,F139-D140*F139/(B140+C140),0)</f>
        <v/>
      </c>
      <c r="G140">
        <f>IF(AND(A140&lt;=$B$9*12,D140&gt;0,ROUND(D140,2)&gt;=ROUND($B$6*(1+$B$7/100)^INT((A140-1)/12),2)),1,0)</f>
        <v/>
      </c>
      <c r="H140" s="14">
        <f>IF(B140+C140&gt;0,D140-D140*F139/(B140+C140),0)</f>
        <v/>
      </c>
    </row>
    <row r="141">
      <c r="A141" t="n">
        <v>120</v>
      </c>
      <c r="B141" s="14">
        <f>E140</f>
        <v/>
      </c>
      <c r="C141" s="14">
        <f>IF(A141&lt;=$B$9*12,B141*$B$8/1200,0)</f>
        <v/>
      </c>
      <c r="D141" s="14">
        <f>IF(A141&lt;=$B$9*12,MIN(B141+C141,$B$6*(1+$B$7/100)^INT((A141-1)/12)),0)</f>
        <v/>
      </c>
      <c r="E141" s="14">
        <f>B141+C141-D141</f>
        <v/>
      </c>
      <c r="F141" s="14">
        <f>IF(B141+C141&gt;0,F140-D141*F140/(B141+C141),0)</f>
        <v/>
      </c>
      <c r="G141">
        <f>IF(AND(A141&lt;=$B$9*12,D141&gt;0,ROUND(D141,2)&gt;=ROUND($B$6*(1+$B$7/100)^INT((A141-1)/12),2)),1,0)</f>
        <v/>
      </c>
      <c r="H141" s="14">
        <f>IF(B141+C141&gt;0,D141-D141*F140/(B141+C141),0)</f>
        <v/>
      </c>
    </row>
    <row r="142">
      <c r="A142" t="n">
        <v>121</v>
      </c>
      <c r="B142" s="14">
        <f>E141</f>
        <v/>
      </c>
      <c r="C142" s="14">
        <f>IF(A142&lt;=$B$9*12,B142*$B$8/1200,0)</f>
        <v/>
      </c>
      <c r="D142" s="14">
        <f>IF(A142&lt;=$B$9*12,MIN(B142+C142,$B$6*(1+$B$7/100)^INT((A142-1)/12)),0)</f>
        <v/>
      </c>
      <c r="E142" s="14">
        <f>B142+C142-D142</f>
        <v/>
      </c>
      <c r="F142" s="14">
        <f>IF(B142+C142&gt;0,F141-D142*F141/(B142+C142),0)</f>
        <v/>
      </c>
      <c r="G142">
        <f>IF(AND(A142&lt;=$B$9*12,D142&gt;0,ROUND(D142,2)&gt;=ROUND($B$6*(1+$B$7/100)^INT((A142-1)/12),2)),1,0)</f>
        <v/>
      </c>
      <c r="H142" s="14">
        <f>IF(B142+C142&gt;0,D142-D142*F141/(B142+C142),0)</f>
        <v/>
      </c>
    </row>
    <row r="143">
      <c r="A143" t="n">
        <v>122</v>
      </c>
      <c r="B143" s="14">
        <f>E142</f>
        <v/>
      </c>
      <c r="C143" s="14">
        <f>IF(A143&lt;=$B$9*12,B143*$B$8/1200,0)</f>
        <v/>
      </c>
      <c r="D143" s="14">
        <f>IF(A143&lt;=$B$9*12,MIN(B143+C143,$B$6*(1+$B$7/100)^INT((A143-1)/12)),0)</f>
        <v/>
      </c>
      <c r="E143" s="14">
        <f>B143+C143-D143</f>
        <v/>
      </c>
      <c r="F143" s="14">
        <f>IF(B143+C143&gt;0,F142-D143*F142/(B143+C143),0)</f>
        <v/>
      </c>
      <c r="G143">
        <f>IF(AND(A143&lt;=$B$9*12,D143&gt;0,ROUND(D143,2)&gt;=ROUND($B$6*(1+$B$7/100)^INT((A143-1)/12),2)),1,0)</f>
        <v/>
      </c>
      <c r="H143" s="14">
        <f>IF(B143+C143&gt;0,D143-D143*F142/(B143+C143),0)</f>
        <v/>
      </c>
    </row>
    <row r="144">
      <c r="A144" t="n">
        <v>123</v>
      </c>
      <c r="B144" s="14">
        <f>E143</f>
        <v/>
      </c>
      <c r="C144" s="14">
        <f>IF(A144&lt;=$B$9*12,B144*$B$8/1200,0)</f>
        <v/>
      </c>
      <c r="D144" s="14">
        <f>IF(A144&lt;=$B$9*12,MIN(B144+C144,$B$6*(1+$B$7/100)^INT((A144-1)/12)),0)</f>
        <v/>
      </c>
      <c r="E144" s="14">
        <f>B144+C144-D144</f>
        <v/>
      </c>
      <c r="F144" s="14">
        <f>IF(B144+C144&gt;0,F143-D144*F143/(B144+C144),0)</f>
        <v/>
      </c>
      <c r="G144">
        <f>IF(AND(A144&lt;=$B$9*12,D144&gt;0,ROUND(D144,2)&gt;=ROUND($B$6*(1+$B$7/100)^INT((A144-1)/12),2)),1,0)</f>
        <v/>
      </c>
      <c r="H144" s="14">
        <f>IF(B144+C144&gt;0,D144-D144*F143/(B144+C144),0)</f>
        <v/>
      </c>
    </row>
    <row r="145">
      <c r="A145" t="n">
        <v>124</v>
      </c>
      <c r="B145" s="14">
        <f>E144</f>
        <v/>
      </c>
      <c r="C145" s="14">
        <f>IF(A145&lt;=$B$9*12,B145*$B$8/1200,0)</f>
        <v/>
      </c>
      <c r="D145" s="14">
        <f>IF(A145&lt;=$B$9*12,MIN(B145+C145,$B$6*(1+$B$7/100)^INT((A145-1)/12)),0)</f>
        <v/>
      </c>
      <c r="E145" s="14">
        <f>B145+C145-D145</f>
        <v/>
      </c>
      <c r="F145" s="14">
        <f>IF(B145+C145&gt;0,F144-D145*F144/(B145+C145),0)</f>
        <v/>
      </c>
      <c r="G145">
        <f>IF(AND(A145&lt;=$B$9*12,D145&gt;0,ROUND(D145,2)&gt;=ROUND($B$6*(1+$B$7/100)^INT((A145-1)/12),2)),1,0)</f>
        <v/>
      </c>
      <c r="H145" s="14">
        <f>IF(B145+C145&gt;0,D145-D145*F144/(B145+C145),0)</f>
        <v/>
      </c>
    </row>
    <row r="146">
      <c r="A146" t="n">
        <v>125</v>
      </c>
      <c r="B146" s="14">
        <f>E145</f>
        <v/>
      </c>
      <c r="C146" s="14">
        <f>IF(A146&lt;=$B$9*12,B146*$B$8/1200,0)</f>
        <v/>
      </c>
      <c r="D146" s="14">
        <f>IF(A146&lt;=$B$9*12,MIN(B146+C146,$B$6*(1+$B$7/100)^INT((A146-1)/12)),0)</f>
        <v/>
      </c>
      <c r="E146" s="14">
        <f>B146+C146-D146</f>
        <v/>
      </c>
      <c r="F146" s="14">
        <f>IF(B146+C146&gt;0,F145-D146*F145/(B146+C146),0)</f>
        <v/>
      </c>
      <c r="G146">
        <f>IF(AND(A146&lt;=$B$9*12,D146&gt;0,ROUND(D146,2)&gt;=ROUND($B$6*(1+$B$7/100)^INT((A146-1)/12),2)),1,0)</f>
        <v/>
      </c>
      <c r="H146" s="14">
        <f>IF(B146+C146&gt;0,D146-D146*F145/(B146+C146),0)</f>
        <v/>
      </c>
    </row>
    <row r="147">
      <c r="A147" t="n">
        <v>126</v>
      </c>
      <c r="B147" s="14">
        <f>E146</f>
        <v/>
      </c>
      <c r="C147" s="14">
        <f>IF(A147&lt;=$B$9*12,B147*$B$8/1200,0)</f>
        <v/>
      </c>
      <c r="D147" s="14">
        <f>IF(A147&lt;=$B$9*12,MIN(B147+C147,$B$6*(1+$B$7/100)^INT((A147-1)/12)),0)</f>
        <v/>
      </c>
      <c r="E147" s="14">
        <f>B147+C147-D147</f>
        <v/>
      </c>
      <c r="F147" s="14">
        <f>IF(B147+C147&gt;0,F146-D147*F146/(B147+C147),0)</f>
        <v/>
      </c>
      <c r="G147">
        <f>IF(AND(A147&lt;=$B$9*12,D147&gt;0,ROUND(D147,2)&gt;=ROUND($B$6*(1+$B$7/100)^INT((A147-1)/12),2)),1,0)</f>
        <v/>
      </c>
      <c r="H147" s="14">
        <f>IF(B147+C147&gt;0,D147-D147*F146/(B147+C147),0)</f>
        <v/>
      </c>
    </row>
    <row r="148">
      <c r="A148" t="n">
        <v>127</v>
      </c>
      <c r="B148" s="14">
        <f>E147</f>
        <v/>
      </c>
      <c r="C148" s="14">
        <f>IF(A148&lt;=$B$9*12,B148*$B$8/1200,0)</f>
        <v/>
      </c>
      <c r="D148" s="14">
        <f>IF(A148&lt;=$B$9*12,MIN(B148+C148,$B$6*(1+$B$7/100)^INT((A148-1)/12)),0)</f>
        <v/>
      </c>
      <c r="E148" s="14">
        <f>B148+C148-D148</f>
        <v/>
      </c>
      <c r="F148" s="14">
        <f>IF(B148+C148&gt;0,F147-D148*F147/(B148+C148),0)</f>
        <v/>
      </c>
      <c r="G148">
        <f>IF(AND(A148&lt;=$B$9*12,D148&gt;0,ROUND(D148,2)&gt;=ROUND($B$6*(1+$B$7/100)^INT((A148-1)/12),2)),1,0)</f>
        <v/>
      </c>
      <c r="H148" s="14">
        <f>IF(B148+C148&gt;0,D148-D148*F147/(B148+C148),0)</f>
        <v/>
      </c>
    </row>
    <row r="149">
      <c r="A149" t="n">
        <v>128</v>
      </c>
      <c r="B149" s="14">
        <f>E148</f>
        <v/>
      </c>
      <c r="C149" s="14">
        <f>IF(A149&lt;=$B$9*12,B149*$B$8/1200,0)</f>
        <v/>
      </c>
      <c r="D149" s="14">
        <f>IF(A149&lt;=$B$9*12,MIN(B149+C149,$B$6*(1+$B$7/100)^INT((A149-1)/12)),0)</f>
        <v/>
      </c>
      <c r="E149" s="14">
        <f>B149+C149-D149</f>
        <v/>
      </c>
      <c r="F149" s="14">
        <f>IF(B149+C149&gt;0,F148-D149*F148/(B149+C149),0)</f>
        <v/>
      </c>
      <c r="G149">
        <f>IF(AND(A149&lt;=$B$9*12,D149&gt;0,ROUND(D149,2)&gt;=ROUND($B$6*(1+$B$7/100)^INT((A149-1)/12),2)),1,0)</f>
        <v/>
      </c>
      <c r="H149" s="14">
        <f>IF(B149+C149&gt;0,D149-D149*F148/(B149+C149),0)</f>
        <v/>
      </c>
    </row>
    <row r="150">
      <c r="A150" t="n">
        <v>129</v>
      </c>
      <c r="B150" s="14">
        <f>E149</f>
        <v/>
      </c>
      <c r="C150" s="14">
        <f>IF(A150&lt;=$B$9*12,B150*$B$8/1200,0)</f>
        <v/>
      </c>
      <c r="D150" s="14">
        <f>IF(A150&lt;=$B$9*12,MIN(B150+C150,$B$6*(1+$B$7/100)^INT((A150-1)/12)),0)</f>
        <v/>
      </c>
      <c r="E150" s="14">
        <f>B150+C150-D150</f>
        <v/>
      </c>
      <c r="F150" s="14">
        <f>IF(B150+C150&gt;0,F149-D150*F149/(B150+C150),0)</f>
        <v/>
      </c>
      <c r="G150">
        <f>IF(AND(A150&lt;=$B$9*12,D150&gt;0,ROUND(D150,2)&gt;=ROUND($B$6*(1+$B$7/100)^INT((A150-1)/12),2)),1,0)</f>
        <v/>
      </c>
      <c r="H150" s="14">
        <f>IF(B150+C150&gt;0,D150-D150*F149/(B150+C150),0)</f>
        <v/>
      </c>
    </row>
    <row r="151">
      <c r="A151" t="n">
        <v>130</v>
      </c>
      <c r="B151" s="14">
        <f>E150</f>
        <v/>
      </c>
      <c r="C151" s="14">
        <f>IF(A151&lt;=$B$9*12,B151*$B$8/1200,0)</f>
        <v/>
      </c>
      <c r="D151" s="14">
        <f>IF(A151&lt;=$B$9*12,MIN(B151+C151,$B$6*(1+$B$7/100)^INT((A151-1)/12)),0)</f>
        <v/>
      </c>
      <c r="E151" s="14">
        <f>B151+C151-D151</f>
        <v/>
      </c>
      <c r="F151" s="14">
        <f>IF(B151+C151&gt;0,F150-D151*F150/(B151+C151),0)</f>
        <v/>
      </c>
      <c r="G151">
        <f>IF(AND(A151&lt;=$B$9*12,D151&gt;0,ROUND(D151,2)&gt;=ROUND($B$6*(1+$B$7/100)^INT((A151-1)/12),2)),1,0)</f>
        <v/>
      </c>
      <c r="H151" s="14">
        <f>IF(B151+C151&gt;0,D151-D151*F150/(B151+C151),0)</f>
        <v/>
      </c>
    </row>
    <row r="152">
      <c r="A152" t="n">
        <v>131</v>
      </c>
      <c r="B152" s="14">
        <f>E151</f>
        <v/>
      </c>
      <c r="C152" s="14">
        <f>IF(A152&lt;=$B$9*12,B152*$B$8/1200,0)</f>
        <v/>
      </c>
      <c r="D152" s="14">
        <f>IF(A152&lt;=$B$9*12,MIN(B152+C152,$B$6*(1+$B$7/100)^INT((A152-1)/12)),0)</f>
        <v/>
      </c>
      <c r="E152" s="14">
        <f>B152+C152-D152</f>
        <v/>
      </c>
      <c r="F152" s="14">
        <f>IF(B152+C152&gt;0,F151-D152*F151/(B152+C152),0)</f>
        <v/>
      </c>
      <c r="G152">
        <f>IF(AND(A152&lt;=$B$9*12,D152&gt;0,ROUND(D152,2)&gt;=ROUND($B$6*(1+$B$7/100)^INT((A152-1)/12),2)),1,0)</f>
        <v/>
      </c>
      <c r="H152" s="14">
        <f>IF(B152+C152&gt;0,D152-D152*F151/(B152+C152),0)</f>
        <v/>
      </c>
    </row>
    <row r="153">
      <c r="A153" t="n">
        <v>132</v>
      </c>
      <c r="B153" s="14">
        <f>E152</f>
        <v/>
      </c>
      <c r="C153" s="14">
        <f>IF(A153&lt;=$B$9*12,B153*$B$8/1200,0)</f>
        <v/>
      </c>
      <c r="D153" s="14">
        <f>IF(A153&lt;=$B$9*12,MIN(B153+C153,$B$6*(1+$B$7/100)^INT((A153-1)/12)),0)</f>
        <v/>
      </c>
      <c r="E153" s="14">
        <f>B153+C153-D153</f>
        <v/>
      </c>
      <c r="F153" s="14">
        <f>IF(B153+C153&gt;0,F152-D153*F152/(B153+C153),0)</f>
        <v/>
      </c>
      <c r="G153">
        <f>IF(AND(A153&lt;=$B$9*12,D153&gt;0,ROUND(D153,2)&gt;=ROUND($B$6*(1+$B$7/100)^INT((A153-1)/12),2)),1,0)</f>
        <v/>
      </c>
      <c r="H153" s="14">
        <f>IF(B153+C153&gt;0,D153-D153*F152/(B153+C153),0)</f>
        <v/>
      </c>
    </row>
    <row r="154">
      <c r="A154" t="n">
        <v>133</v>
      </c>
      <c r="B154" s="14">
        <f>E153</f>
        <v/>
      </c>
      <c r="C154" s="14">
        <f>IF(A154&lt;=$B$9*12,B154*$B$8/1200,0)</f>
        <v/>
      </c>
      <c r="D154" s="14">
        <f>IF(A154&lt;=$B$9*12,MIN(B154+C154,$B$6*(1+$B$7/100)^INT((A154-1)/12)),0)</f>
        <v/>
      </c>
      <c r="E154" s="14">
        <f>B154+C154-D154</f>
        <v/>
      </c>
      <c r="F154" s="14">
        <f>IF(B154+C154&gt;0,F153-D154*F153/(B154+C154),0)</f>
        <v/>
      </c>
      <c r="G154">
        <f>IF(AND(A154&lt;=$B$9*12,D154&gt;0,ROUND(D154,2)&gt;=ROUND($B$6*(1+$B$7/100)^INT((A154-1)/12),2)),1,0)</f>
        <v/>
      </c>
      <c r="H154" s="14">
        <f>IF(B154+C154&gt;0,D154-D154*F153/(B154+C154),0)</f>
        <v/>
      </c>
    </row>
    <row r="155">
      <c r="A155" t="n">
        <v>134</v>
      </c>
      <c r="B155" s="14">
        <f>E154</f>
        <v/>
      </c>
      <c r="C155" s="14">
        <f>IF(A155&lt;=$B$9*12,B155*$B$8/1200,0)</f>
        <v/>
      </c>
      <c r="D155" s="14">
        <f>IF(A155&lt;=$B$9*12,MIN(B155+C155,$B$6*(1+$B$7/100)^INT((A155-1)/12)),0)</f>
        <v/>
      </c>
      <c r="E155" s="14">
        <f>B155+C155-D155</f>
        <v/>
      </c>
      <c r="F155" s="14">
        <f>IF(B155+C155&gt;0,F154-D155*F154/(B155+C155),0)</f>
        <v/>
      </c>
      <c r="G155">
        <f>IF(AND(A155&lt;=$B$9*12,D155&gt;0,ROUND(D155,2)&gt;=ROUND($B$6*(1+$B$7/100)^INT((A155-1)/12),2)),1,0)</f>
        <v/>
      </c>
      <c r="H155" s="14">
        <f>IF(B155+C155&gt;0,D155-D155*F154/(B155+C155),0)</f>
        <v/>
      </c>
    </row>
    <row r="156">
      <c r="A156" t="n">
        <v>135</v>
      </c>
      <c r="B156" s="14">
        <f>E155</f>
        <v/>
      </c>
      <c r="C156" s="14">
        <f>IF(A156&lt;=$B$9*12,B156*$B$8/1200,0)</f>
        <v/>
      </c>
      <c r="D156" s="14">
        <f>IF(A156&lt;=$B$9*12,MIN(B156+C156,$B$6*(1+$B$7/100)^INT((A156-1)/12)),0)</f>
        <v/>
      </c>
      <c r="E156" s="14">
        <f>B156+C156-D156</f>
        <v/>
      </c>
      <c r="F156" s="14">
        <f>IF(B156+C156&gt;0,F155-D156*F155/(B156+C156),0)</f>
        <v/>
      </c>
      <c r="G156">
        <f>IF(AND(A156&lt;=$B$9*12,D156&gt;0,ROUND(D156,2)&gt;=ROUND($B$6*(1+$B$7/100)^INT((A156-1)/12),2)),1,0)</f>
        <v/>
      </c>
      <c r="H156" s="14">
        <f>IF(B156+C156&gt;0,D156-D156*F155/(B156+C156),0)</f>
        <v/>
      </c>
    </row>
    <row r="157">
      <c r="A157" t="n">
        <v>136</v>
      </c>
      <c r="B157" s="14">
        <f>E156</f>
        <v/>
      </c>
      <c r="C157" s="14">
        <f>IF(A157&lt;=$B$9*12,B157*$B$8/1200,0)</f>
        <v/>
      </c>
      <c r="D157" s="14">
        <f>IF(A157&lt;=$B$9*12,MIN(B157+C157,$B$6*(1+$B$7/100)^INT((A157-1)/12)),0)</f>
        <v/>
      </c>
      <c r="E157" s="14">
        <f>B157+C157-D157</f>
        <v/>
      </c>
      <c r="F157" s="14">
        <f>IF(B157+C157&gt;0,F156-D157*F156/(B157+C157),0)</f>
        <v/>
      </c>
      <c r="G157">
        <f>IF(AND(A157&lt;=$B$9*12,D157&gt;0,ROUND(D157,2)&gt;=ROUND($B$6*(1+$B$7/100)^INT((A157-1)/12),2)),1,0)</f>
        <v/>
      </c>
      <c r="H157" s="14">
        <f>IF(B157+C157&gt;0,D157-D157*F156/(B157+C157),0)</f>
        <v/>
      </c>
    </row>
    <row r="158">
      <c r="A158" t="n">
        <v>137</v>
      </c>
      <c r="B158" s="14">
        <f>E157</f>
        <v/>
      </c>
      <c r="C158" s="14">
        <f>IF(A158&lt;=$B$9*12,B158*$B$8/1200,0)</f>
        <v/>
      </c>
      <c r="D158" s="14">
        <f>IF(A158&lt;=$B$9*12,MIN(B158+C158,$B$6*(1+$B$7/100)^INT((A158-1)/12)),0)</f>
        <v/>
      </c>
      <c r="E158" s="14">
        <f>B158+C158-D158</f>
        <v/>
      </c>
      <c r="F158" s="14">
        <f>IF(B158+C158&gt;0,F157-D158*F157/(B158+C158),0)</f>
        <v/>
      </c>
      <c r="G158">
        <f>IF(AND(A158&lt;=$B$9*12,D158&gt;0,ROUND(D158,2)&gt;=ROUND($B$6*(1+$B$7/100)^INT((A158-1)/12),2)),1,0)</f>
        <v/>
      </c>
      <c r="H158" s="14">
        <f>IF(B158+C158&gt;0,D158-D158*F157/(B158+C158),0)</f>
        <v/>
      </c>
    </row>
    <row r="159">
      <c r="A159" t="n">
        <v>138</v>
      </c>
      <c r="B159" s="14">
        <f>E158</f>
        <v/>
      </c>
      <c r="C159" s="14">
        <f>IF(A159&lt;=$B$9*12,B159*$B$8/1200,0)</f>
        <v/>
      </c>
      <c r="D159" s="14">
        <f>IF(A159&lt;=$B$9*12,MIN(B159+C159,$B$6*(1+$B$7/100)^INT((A159-1)/12)),0)</f>
        <v/>
      </c>
      <c r="E159" s="14">
        <f>B159+C159-D159</f>
        <v/>
      </c>
      <c r="F159" s="14">
        <f>IF(B159+C159&gt;0,F158-D159*F158/(B159+C159),0)</f>
        <v/>
      </c>
      <c r="G159">
        <f>IF(AND(A159&lt;=$B$9*12,D159&gt;0,ROUND(D159,2)&gt;=ROUND($B$6*(1+$B$7/100)^INT((A159-1)/12),2)),1,0)</f>
        <v/>
      </c>
      <c r="H159" s="14">
        <f>IF(B159+C159&gt;0,D159-D159*F158/(B159+C159),0)</f>
        <v/>
      </c>
    </row>
    <row r="160">
      <c r="A160" t="n">
        <v>139</v>
      </c>
      <c r="B160" s="14">
        <f>E159</f>
        <v/>
      </c>
      <c r="C160" s="14">
        <f>IF(A160&lt;=$B$9*12,B160*$B$8/1200,0)</f>
        <v/>
      </c>
      <c r="D160" s="14">
        <f>IF(A160&lt;=$B$9*12,MIN(B160+C160,$B$6*(1+$B$7/100)^INT((A160-1)/12)),0)</f>
        <v/>
      </c>
      <c r="E160" s="14">
        <f>B160+C160-D160</f>
        <v/>
      </c>
      <c r="F160" s="14">
        <f>IF(B160+C160&gt;0,F159-D160*F159/(B160+C160),0)</f>
        <v/>
      </c>
      <c r="G160">
        <f>IF(AND(A160&lt;=$B$9*12,D160&gt;0,ROUND(D160,2)&gt;=ROUND($B$6*(1+$B$7/100)^INT((A160-1)/12),2)),1,0)</f>
        <v/>
      </c>
      <c r="H160" s="14">
        <f>IF(B160+C160&gt;0,D160-D160*F159/(B160+C160),0)</f>
        <v/>
      </c>
    </row>
    <row r="161">
      <c r="A161" t="n">
        <v>140</v>
      </c>
      <c r="B161" s="14">
        <f>E160</f>
        <v/>
      </c>
      <c r="C161" s="14">
        <f>IF(A161&lt;=$B$9*12,B161*$B$8/1200,0)</f>
        <v/>
      </c>
      <c r="D161" s="14">
        <f>IF(A161&lt;=$B$9*12,MIN(B161+C161,$B$6*(1+$B$7/100)^INT((A161-1)/12)),0)</f>
        <v/>
      </c>
      <c r="E161" s="14">
        <f>B161+C161-D161</f>
        <v/>
      </c>
      <c r="F161" s="14">
        <f>IF(B161+C161&gt;0,F160-D161*F160/(B161+C161),0)</f>
        <v/>
      </c>
      <c r="G161">
        <f>IF(AND(A161&lt;=$B$9*12,D161&gt;0,ROUND(D161,2)&gt;=ROUND($B$6*(1+$B$7/100)^INT((A161-1)/12),2)),1,0)</f>
        <v/>
      </c>
      <c r="H161" s="14">
        <f>IF(B161+C161&gt;0,D161-D161*F160/(B161+C161),0)</f>
        <v/>
      </c>
    </row>
    <row r="162">
      <c r="A162" t="n">
        <v>141</v>
      </c>
      <c r="B162" s="14">
        <f>E161</f>
        <v/>
      </c>
      <c r="C162" s="14">
        <f>IF(A162&lt;=$B$9*12,B162*$B$8/1200,0)</f>
        <v/>
      </c>
      <c r="D162" s="14">
        <f>IF(A162&lt;=$B$9*12,MIN(B162+C162,$B$6*(1+$B$7/100)^INT((A162-1)/12)),0)</f>
        <v/>
      </c>
      <c r="E162" s="14">
        <f>B162+C162-D162</f>
        <v/>
      </c>
      <c r="F162" s="14">
        <f>IF(B162+C162&gt;0,F161-D162*F161/(B162+C162),0)</f>
        <v/>
      </c>
      <c r="G162">
        <f>IF(AND(A162&lt;=$B$9*12,D162&gt;0,ROUND(D162,2)&gt;=ROUND($B$6*(1+$B$7/100)^INT((A162-1)/12),2)),1,0)</f>
        <v/>
      </c>
      <c r="H162" s="14">
        <f>IF(B162+C162&gt;0,D162-D162*F161/(B162+C162),0)</f>
        <v/>
      </c>
    </row>
    <row r="163">
      <c r="A163" t="n">
        <v>142</v>
      </c>
      <c r="B163" s="14">
        <f>E162</f>
        <v/>
      </c>
      <c r="C163" s="14">
        <f>IF(A163&lt;=$B$9*12,B163*$B$8/1200,0)</f>
        <v/>
      </c>
      <c r="D163" s="14">
        <f>IF(A163&lt;=$B$9*12,MIN(B163+C163,$B$6*(1+$B$7/100)^INT((A163-1)/12)),0)</f>
        <v/>
      </c>
      <c r="E163" s="14">
        <f>B163+C163-D163</f>
        <v/>
      </c>
      <c r="F163" s="14">
        <f>IF(B163+C163&gt;0,F162-D163*F162/(B163+C163),0)</f>
        <v/>
      </c>
      <c r="G163">
        <f>IF(AND(A163&lt;=$B$9*12,D163&gt;0,ROUND(D163,2)&gt;=ROUND($B$6*(1+$B$7/100)^INT((A163-1)/12),2)),1,0)</f>
        <v/>
      </c>
      <c r="H163" s="14">
        <f>IF(B163+C163&gt;0,D163-D163*F162/(B163+C163),0)</f>
        <v/>
      </c>
    </row>
    <row r="164">
      <c r="A164" t="n">
        <v>143</v>
      </c>
      <c r="B164" s="14">
        <f>E163</f>
        <v/>
      </c>
      <c r="C164" s="14">
        <f>IF(A164&lt;=$B$9*12,B164*$B$8/1200,0)</f>
        <v/>
      </c>
      <c r="D164" s="14">
        <f>IF(A164&lt;=$B$9*12,MIN(B164+C164,$B$6*(1+$B$7/100)^INT((A164-1)/12)),0)</f>
        <v/>
      </c>
      <c r="E164" s="14">
        <f>B164+C164-D164</f>
        <v/>
      </c>
      <c r="F164" s="14">
        <f>IF(B164+C164&gt;0,F163-D164*F163/(B164+C164),0)</f>
        <v/>
      </c>
      <c r="G164">
        <f>IF(AND(A164&lt;=$B$9*12,D164&gt;0,ROUND(D164,2)&gt;=ROUND($B$6*(1+$B$7/100)^INT((A164-1)/12),2)),1,0)</f>
        <v/>
      </c>
      <c r="H164" s="14">
        <f>IF(B164+C164&gt;0,D164-D164*F163/(B164+C164),0)</f>
        <v/>
      </c>
    </row>
    <row r="165">
      <c r="A165" t="n">
        <v>144</v>
      </c>
      <c r="B165" s="14">
        <f>E164</f>
        <v/>
      </c>
      <c r="C165" s="14">
        <f>IF(A165&lt;=$B$9*12,B165*$B$8/1200,0)</f>
        <v/>
      </c>
      <c r="D165" s="14">
        <f>IF(A165&lt;=$B$9*12,MIN(B165+C165,$B$6*(1+$B$7/100)^INT((A165-1)/12)),0)</f>
        <v/>
      </c>
      <c r="E165" s="14">
        <f>B165+C165-D165</f>
        <v/>
      </c>
      <c r="F165" s="14">
        <f>IF(B165+C165&gt;0,F164-D165*F164/(B165+C165),0)</f>
        <v/>
      </c>
      <c r="G165">
        <f>IF(AND(A165&lt;=$B$9*12,D165&gt;0,ROUND(D165,2)&gt;=ROUND($B$6*(1+$B$7/100)^INT((A165-1)/12),2)),1,0)</f>
        <v/>
      </c>
      <c r="H165" s="14">
        <f>IF(B165+C165&gt;0,D165-D165*F164/(B165+C165),0)</f>
        <v/>
      </c>
    </row>
    <row r="166">
      <c r="A166" t="n">
        <v>145</v>
      </c>
      <c r="B166" s="14">
        <f>E165</f>
        <v/>
      </c>
      <c r="C166" s="14">
        <f>IF(A166&lt;=$B$9*12,B166*$B$8/1200,0)</f>
        <v/>
      </c>
      <c r="D166" s="14">
        <f>IF(A166&lt;=$B$9*12,MIN(B166+C166,$B$6*(1+$B$7/100)^INT((A166-1)/12)),0)</f>
        <v/>
      </c>
      <c r="E166" s="14">
        <f>B166+C166-D166</f>
        <v/>
      </c>
      <c r="F166" s="14">
        <f>IF(B166+C166&gt;0,F165-D166*F165/(B166+C166),0)</f>
        <v/>
      </c>
      <c r="G166">
        <f>IF(AND(A166&lt;=$B$9*12,D166&gt;0,ROUND(D166,2)&gt;=ROUND($B$6*(1+$B$7/100)^INT((A166-1)/12),2)),1,0)</f>
        <v/>
      </c>
      <c r="H166" s="14">
        <f>IF(B166+C166&gt;0,D166-D166*F165/(B166+C166),0)</f>
        <v/>
      </c>
    </row>
    <row r="167">
      <c r="A167" t="n">
        <v>146</v>
      </c>
      <c r="B167" s="14">
        <f>E166</f>
        <v/>
      </c>
      <c r="C167" s="14">
        <f>IF(A167&lt;=$B$9*12,B167*$B$8/1200,0)</f>
        <v/>
      </c>
      <c r="D167" s="14">
        <f>IF(A167&lt;=$B$9*12,MIN(B167+C167,$B$6*(1+$B$7/100)^INT((A167-1)/12)),0)</f>
        <v/>
      </c>
      <c r="E167" s="14">
        <f>B167+C167-D167</f>
        <v/>
      </c>
      <c r="F167" s="14">
        <f>IF(B167+C167&gt;0,F166-D167*F166/(B167+C167),0)</f>
        <v/>
      </c>
      <c r="G167">
        <f>IF(AND(A167&lt;=$B$9*12,D167&gt;0,ROUND(D167,2)&gt;=ROUND($B$6*(1+$B$7/100)^INT((A167-1)/12),2)),1,0)</f>
        <v/>
      </c>
      <c r="H167" s="14">
        <f>IF(B167+C167&gt;0,D167-D167*F166/(B167+C167),0)</f>
        <v/>
      </c>
    </row>
    <row r="168">
      <c r="A168" t="n">
        <v>147</v>
      </c>
      <c r="B168" s="14">
        <f>E167</f>
        <v/>
      </c>
      <c r="C168" s="14">
        <f>IF(A168&lt;=$B$9*12,B168*$B$8/1200,0)</f>
        <v/>
      </c>
      <c r="D168" s="14">
        <f>IF(A168&lt;=$B$9*12,MIN(B168+C168,$B$6*(1+$B$7/100)^INT((A168-1)/12)),0)</f>
        <v/>
      </c>
      <c r="E168" s="14">
        <f>B168+C168-D168</f>
        <v/>
      </c>
      <c r="F168" s="14">
        <f>IF(B168+C168&gt;0,F167-D168*F167/(B168+C168),0)</f>
        <v/>
      </c>
      <c r="G168">
        <f>IF(AND(A168&lt;=$B$9*12,D168&gt;0,ROUND(D168,2)&gt;=ROUND($B$6*(1+$B$7/100)^INT((A168-1)/12),2)),1,0)</f>
        <v/>
      </c>
      <c r="H168" s="14">
        <f>IF(B168+C168&gt;0,D168-D168*F167/(B168+C168),0)</f>
        <v/>
      </c>
    </row>
    <row r="169">
      <c r="A169" t="n">
        <v>148</v>
      </c>
      <c r="B169" s="14">
        <f>E168</f>
        <v/>
      </c>
      <c r="C169" s="14">
        <f>IF(A169&lt;=$B$9*12,B169*$B$8/1200,0)</f>
        <v/>
      </c>
      <c r="D169" s="14">
        <f>IF(A169&lt;=$B$9*12,MIN(B169+C169,$B$6*(1+$B$7/100)^INT((A169-1)/12)),0)</f>
        <v/>
      </c>
      <c r="E169" s="14">
        <f>B169+C169-D169</f>
        <v/>
      </c>
      <c r="F169" s="14">
        <f>IF(B169+C169&gt;0,F168-D169*F168/(B169+C169),0)</f>
        <v/>
      </c>
      <c r="G169">
        <f>IF(AND(A169&lt;=$B$9*12,D169&gt;0,ROUND(D169,2)&gt;=ROUND($B$6*(1+$B$7/100)^INT((A169-1)/12),2)),1,0)</f>
        <v/>
      </c>
      <c r="H169" s="14">
        <f>IF(B169+C169&gt;0,D169-D169*F168/(B169+C169),0)</f>
        <v/>
      </c>
    </row>
    <row r="170">
      <c r="A170" t="n">
        <v>149</v>
      </c>
      <c r="B170" s="14">
        <f>E169</f>
        <v/>
      </c>
      <c r="C170" s="14">
        <f>IF(A170&lt;=$B$9*12,B170*$B$8/1200,0)</f>
        <v/>
      </c>
      <c r="D170" s="14">
        <f>IF(A170&lt;=$B$9*12,MIN(B170+C170,$B$6*(1+$B$7/100)^INT((A170-1)/12)),0)</f>
        <v/>
      </c>
      <c r="E170" s="14">
        <f>B170+C170-D170</f>
        <v/>
      </c>
      <c r="F170" s="14">
        <f>IF(B170+C170&gt;0,F169-D170*F169/(B170+C170),0)</f>
        <v/>
      </c>
      <c r="G170">
        <f>IF(AND(A170&lt;=$B$9*12,D170&gt;0,ROUND(D170,2)&gt;=ROUND($B$6*(1+$B$7/100)^INT((A170-1)/12),2)),1,0)</f>
        <v/>
      </c>
      <c r="H170" s="14">
        <f>IF(B170+C170&gt;0,D170-D170*F169/(B170+C170),0)</f>
        <v/>
      </c>
    </row>
    <row r="171">
      <c r="A171" t="n">
        <v>150</v>
      </c>
      <c r="B171" s="14">
        <f>E170</f>
        <v/>
      </c>
      <c r="C171" s="14">
        <f>IF(A171&lt;=$B$9*12,B171*$B$8/1200,0)</f>
        <v/>
      </c>
      <c r="D171" s="14">
        <f>IF(A171&lt;=$B$9*12,MIN(B171+C171,$B$6*(1+$B$7/100)^INT((A171-1)/12)),0)</f>
        <v/>
      </c>
      <c r="E171" s="14">
        <f>B171+C171-D171</f>
        <v/>
      </c>
      <c r="F171" s="14">
        <f>IF(B171+C171&gt;0,F170-D171*F170/(B171+C171),0)</f>
        <v/>
      </c>
      <c r="G171">
        <f>IF(AND(A171&lt;=$B$9*12,D171&gt;0,ROUND(D171,2)&gt;=ROUND($B$6*(1+$B$7/100)^INT((A171-1)/12),2)),1,0)</f>
        <v/>
      </c>
      <c r="H171" s="14">
        <f>IF(B171+C171&gt;0,D171-D171*F170/(B171+C171),0)</f>
        <v/>
      </c>
    </row>
    <row r="172">
      <c r="A172" t="n">
        <v>151</v>
      </c>
      <c r="B172" s="14">
        <f>E171</f>
        <v/>
      </c>
      <c r="C172" s="14">
        <f>IF(A172&lt;=$B$9*12,B172*$B$8/1200,0)</f>
        <v/>
      </c>
      <c r="D172" s="14">
        <f>IF(A172&lt;=$B$9*12,MIN(B172+C172,$B$6*(1+$B$7/100)^INT((A172-1)/12)),0)</f>
        <v/>
      </c>
      <c r="E172" s="14">
        <f>B172+C172-D172</f>
        <v/>
      </c>
      <c r="F172" s="14">
        <f>IF(B172+C172&gt;0,F171-D172*F171/(B172+C172),0)</f>
        <v/>
      </c>
      <c r="G172">
        <f>IF(AND(A172&lt;=$B$9*12,D172&gt;0,ROUND(D172,2)&gt;=ROUND($B$6*(1+$B$7/100)^INT((A172-1)/12),2)),1,0)</f>
        <v/>
      </c>
      <c r="H172" s="14">
        <f>IF(B172+C172&gt;0,D172-D172*F171/(B172+C172),0)</f>
        <v/>
      </c>
    </row>
    <row r="173">
      <c r="A173" t="n">
        <v>152</v>
      </c>
      <c r="B173" s="14">
        <f>E172</f>
        <v/>
      </c>
      <c r="C173" s="14">
        <f>IF(A173&lt;=$B$9*12,B173*$B$8/1200,0)</f>
        <v/>
      </c>
      <c r="D173" s="14">
        <f>IF(A173&lt;=$B$9*12,MIN(B173+C173,$B$6*(1+$B$7/100)^INT((A173-1)/12)),0)</f>
        <v/>
      </c>
      <c r="E173" s="14">
        <f>B173+C173-D173</f>
        <v/>
      </c>
      <c r="F173" s="14">
        <f>IF(B173+C173&gt;0,F172-D173*F172/(B173+C173),0)</f>
        <v/>
      </c>
      <c r="G173">
        <f>IF(AND(A173&lt;=$B$9*12,D173&gt;0,ROUND(D173,2)&gt;=ROUND($B$6*(1+$B$7/100)^INT((A173-1)/12),2)),1,0)</f>
        <v/>
      </c>
      <c r="H173" s="14">
        <f>IF(B173+C173&gt;0,D173-D173*F172/(B173+C173),0)</f>
        <v/>
      </c>
    </row>
    <row r="174">
      <c r="A174" t="n">
        <v>153</v>
      </c>
      <c r="B174" s="14">
        <f>E173</f>
        <v/>
      </c>
      <c r="C174" s="14">
        <f>IF(A174&lt;=$B$9*12,B174*$B$8/1200,0)</f>
        <v/>
      </c>
      <c r="D174" s="14">
        <f>IF(A174&lt;=$B$9*12,MIN(B174+C174,$B$6*(1+$B$7/100)^INT((A174-1)/12)),0)</f>
        <v/>
      </c>
      <c r="E174" s="14">
        <f>B174+C174-D174</f>
        <v/>
      </c>
      <c r="F174" s="14">
        <f>IF(B174+C174&gt;0,F173-D174*F173/(B174+C174),0)</f>
        <v/>
      </c>
      <c r="G174">
        <f>IF(AND(A174&lt;=$B$9*12,D174&gt;0,ROUND(D174,2)&gt;=ROUND($B$6*(1+$B$7/100)^INT((A174-1)/12),2)),1,0)</f>
        <v/>
      </c>
      <c r="H174" s="14">
        <f>IF(B174+C174&gt;0,D174-D174*F173/(B174+C174),0)</f>
        <v/>
      </c>
    </row>
    <row r="175">
      <c r="A175" t="n">
        <v>154</v>
      </c>
      <c r="B175" s="14">
        <f>E174</f>
        <v/>
      </c>
      <c r="C175" s="14">
        <f>IF(A175&lt;=$B$9*12,B175*$B$8/1200,0)</f>
        <v/>
      </c>
      <c r="D175" s="14">
        <f>IF(A175&lt;=$B$9*12,MIN(B175+C175,$B$6*(1+$B$7/100)^INT((A175-1)/12)),0)</f>
        <v/>
      </c>
      <c r="E175" s="14">
        <f>B175+C175-D175</f>
        <v/>
      </c>
      <c r="F175" s="14">
        <f>IF(B175+C175&gt;0,F174-D175*F174/(B175+C175),0)</f>
        <v/>
      </c>
      <c r="G175">
        <f>IF(AND(A175&lt;=$B$9*12,D175&gt;0,ROUND(D175,2)&gt;=ROUND($B$6*(1+$B$7/100)^INT((A175-1)/12),2)),1,0)</f>
        <v/>
      </c>
      <c r="H175" s="14">
        <f>IF(B175+C175&gt;0,D175-D175*F174/(B175+C175),0)</f>
        <v/>
      </c>
    </row>
    <row r="176">
      <c r="A176" t="n">
        <v>155</v>
      </c>
      <c r="B176" s="14">
        <f>E175</f>
        <v/>
      </c>
      <c r="C176" s="14">
        <f>IF(A176&lt;=$B$9*12,B176*$B$8/1200,0)</f>
        <v/>
      </c>
      <c r="D176" s="14">
        <f>IF(A176&lt;=$B$9*12,MIN(B176+C176,$B$6*(1+$B$7/100)^INT((A176-1)/12)),0)</f>
        <v/>
      </c>
      <c r="E176" s="14">
        <f>B176+C176-D176</f>
        <v/>
      </c>
      <c r="F176" s="14">
        <f>IF(B176+C176&gt;0,F175-D176*F175/(B176+C176),0)</f>
        <v/>
      </c>
      <c r="G176">
        <f>IF(AND(A176&lt;=$B$9*12,D176&gt;0,ROUND(D176,2)&gt;=ROUND($B$6*(1+$B$7/100)^INT((A176-1)/12),2)),1,0)</f>
        <v/>
      </c>
      <c r="H176" s="14">
        <f>IF(B176+C176&gt;0,D176-D176*F175/(B176+C176),0)</f>
        <v/>
      </c>
    </row>
    <row r="177">
      <c r="A177" t="n">
        <v>156</v>
      </c>
      <c r="B177" s="14">
        <f>E176</f>
        <v/>
      </c>
      <c r="C177" s="14">
        <f>IF(A177&lt;=$B$9*12,B177*$B$8/1200,0)</f>
        <v/>
      </c>
      <c r="D177" s="14">
        <f>IF(A177&lt;=$B$9*12,MIN(B177+C177,$B$6*(1+$B$7/100)^INT((A177-1)/12)),0)</f>
        <v/>
      </c>
      <c r="E177" s="14">
        <f>B177+C177-D177</f>
        <v/>
      </c>
      <c r="F177" s="14">
        <f>IF(B177+C177&gt;0,F176-D177*F176/(B177+C177),0)</f>
        <v/>
      </c>
      <c r="G177">
        <f>IF(AND(A177&lt;=$B$9*12,D177&gt;0,ROUND(D177,2)&gt;=ROUND($B$6*(1+$B$7/100)^INT((A177-1)/12),2)),1,0)</f>
        <v/>
      </c>
      <c r="H177" s="14">
        <f>IF(B177+C177&gt;0,D177-D177*F176/(B177+C177),0)</f>
        <v/>
      </c>
    </row>
    <row r="178">
      <c r="A178" t="n">
        <v>157</v>
      </c>
      <c r="B178" s="14">
        <f>E177</f>
        <v/>
      </c>
      <c r="C178" s="14">
        <f>IF(A178&lt;=$B$9*12,B178*$B$8/1200,0)</f>
        <v/>
      </c>
      <c r="D178" s="14">
        <f>IF(A178&lt;=$B$9*12,MIN(B178+C178,$B$6*(1+$B$7/100)^INT((A178-1)/12)),0)</f>
        <v/>
      </c>
      <c r="E178" s="14">
        <f>B178+C178-D178</f>
        <v/>
      </c>
      <c r="F178" s="14">
        <f>IF(B178+C178&gt;0,F177-D178*F177/(B178+C178),0)</f>
        <v/>
      </c>
      <c r="G178">
        <f>IF(AND(A178&lt;=$B$9*12,D178&gt;0,ROUND(D178,2)&gt;=ROUND($B$6*(1+$B$7/100)^INT((A178-1)/12),2)),1,0)</f>
        <v/>
      </c>
      <c r="H178" s="14">
        <f>IF(B178+C178&gt;0,D178-D178*F177/(B178+C178),0)</f>
        <v/>
      </c>
    </row>
    <row r="179">
      <c r="A179" t="n">
        <v>158</v>
      </c>
      <c r="B179" s="14">
        <f>E178</f>
        <v/>
      </c>
      <c r="C179" s="14">
        <f>IF(A179&lt;=$B$9*12,B179*$B$8/1200,0)</f>
        <v/>
      </c>
      <c r="D179" s="14">
        <f>IF(A179&lt;=$B$9*12,MIN(B179+C179,$B$6*(1+$B$7/100)^INT((A179-1)/12)),0)</f>
        <v/>
      </c>
      <c r="E179" s="14">
        <f>B179+C179-D179</f>
        <v/>
      </c>
      <c r="F179" s="14">
        <f>IF(B179+C179&gt;0,F178-D179*F178/(B179+C179),0)</f>
        <v/>
      </c>
      <c r="G179">
        <f>IF(AND(A179&lt;=$B$9*12,D179&gt;0,ROUND(D179,2)&gt;=ROUND($B$6*(1+$B$7/100)^INT((A179-1)/12),2)),1,0)</f>
        <v/>
      </c>
      <c r="H179" s="14">
        <f>IF(B179+C179&gt;0,D179-D179*F178/(B179+C179),0)</f>
        <v/>
      </c>
    </row>
    <row r="180">
      <c r="A180" t="n">
        <v>159</v>
      </c>
      <c r="B180" s="14">
        <f>E179</f>
        <v/>
      </c>
      <c r="C180" s="14">
        <f>IF(A180&lt;=$B$9*12,B180*$B$8/1200,0)</f>
        <v/>
      </c>
      <c r="D180" s="14">
        <f>IF(A180&lt;=$B$9*12,MIN(B180+C180,$B$6*(1+$B$7/100)^INT((A180-1)/12)),0)</f>
        <v/>
      </c>
      <c r="E180" s="14">
        <f>B180+C180-D180</f>
        <v/>
      </c>
      <c r="F180" s="14">
        <f>IF(B180+C180&gt;0,F179-D180*F179/(B180+C180),0)</f>
        <v/>
      </c>
      <c r="G180">
        <f>IF(AND(A180&lt;=$B$9*12,D180&gt;0,ROUND(D180,2)&gt;=ROUND($B$6*(1+$B$7/100)^INT((A180-1)/12),2)),1,0)</f>
        <v/>
      </c>
      <c r="H180" s="14">
        <f>IF(B180+C180&gt;0,D180-D180*F179/(B180+C180),0)</f>
        <v/>
      </c>
    </row>
    <row r="181">
      <c r="A181" t="n">
        <v>160</v>
      </c>
      <c r="B181" s="14">
        <f>E180</f>
        <v/>
      </c>
      <c r="C181" s="14">
        <f>IF(A181&lt;=$B$9*12,B181*$B$8/1200,0)</f>
        <v/>
      </c>
      <c r="D181" s="14">
        <f>IF(A181&lt;=$B$9*12,MIN(B181+C181,$B$6*(1+$B$7/100)^INT((A181-1)/12)),0)</f>
        <v/>
      </c>
      <c r="E181" s="14">
        <f>B181+C181-D181</f>
        <v/>
      </c>
      <c r="F181" s="14">
        <f>IF(B181+C181&gt;0,F180-D181*F180/(B181+C181),0)</f>
        <v/>
      </c>
      <c r="G181">
        <f>IF(AND(A181&lt;=$B$9*12,D181&gt;0,ROUND(D181,2)&gt;=ROUND($B$6*(1+$B$7/100)^INT((A181-1)/12),2)),1,0)</f>
        <v/>
      </c>
      <c r="H181" s="14">
        <f>IF(B181+C181&gt;0,D181-D181*F180/(B181+C181),0)</f>
        <v/>
      </c>
    </row>
    <row r="182">
      <c r="A182" t="n">
        <v>161</v>
      </c>
      <c r="B182" s="14">
        <f>E181</f>
        <v/>
      </c>
      <c r="C182" s="14">
        <f>IF(A182&lt;=$B$9*12,B182*$B$8/1200,0)</f>
        <v/>
      </c>
      <c r="D182" s="14">
        <f>IF(A182&lt;=$B$9*12,MIN(B182+C182,$B$6*(1+$B$7/100)^INT((A182-1)/12)),0)</f>
        <v/>
      </c>
      <c r="E182" s="14">
        <f>B182+C182-D182</f>
        <v/>
      </c>
      <c r="F182" s="14">
        <f>IF(B182+C182&gt;0,F181-D182*F181/(B182+C182),0)</f>
        <v/>
      </c>
      <c r="G182">
        <f>IF(AND(A182&lt;=$B$9*12,D182&gt;0,ROUND(D182,2)&gt;=ROUND($B$6*(1+$B$7/100)^INT((A182-1)/12),2)),1,0)</f>
        <v/>
      </c>
      <c r="H182" s="14">
        <f>IF(B182+C182&gt;0,D182-D182*F181/(B182+C182),0)</f>
        <v/>
      </c>
    </row>
    <row r="183">
      <c r="A183" t="n">
        <v>162</v>
      </c>
      <c r="B183" s="14">
        <f>E182</f>
        <v/>
      </c>
      <c r="C183" s="14">
        <f>IF(A183&lt;=$B$9*12,B183*$B$8/1200,0)</f>
        <v/>
      </c>
      <c r="D183" s="14">
        <f>IF(A183&lt;=$B$9*12,MIN(B183+C183,$B$6*(1+$B$7/100)^INT((A183-1)/12)),0)</f>
        <v/>
      </c>
      <c r="E183" s="14">
        <f>B183+C183-D183</f>
        <v/>
      </c>
      <c r="F183" s="14">
        <f>IF(B183+C183&gt;0,F182-D183*F182/(B183+C183),0)</f>
        <v/>
      </c>
      <c r="G183">
        <f>IF(AND(A183&lt;=$B$9*12,D183&gt;0,ROUND(D183,2)&gt;=ROUND($B$6*(1+$B$7/100)^INT((A183-1)/12),2)),1,0)</f>
        <v/>
      </c>
      <c r="H183" s="14">
        <f>IF(B183+C183&gt;0,D183-D183*F182/(B183+C183),0)</f>
        <v/>
      </c>
    </row>
    <row r="184">
      <c r="A184" t="n">
        <v>163</v>
      </c>
      <c r="B184" s="14">
        <f>E183</f>
        <v/>
      </c>
      <c r="C184" s="14">
        <f>IF(A184&lt;=$B$9*12,B184*$B$8/1200,0)</f>
        <v/>
      </c>
      <c r="D184" s="14">
        <f>IF(A184&lt;=$B$9*12,MIN(B184+C184,$B$6*(1+$B$7/100)^INT((A184-1)/12)),0)</f>
        <v/>
      </c>
      <c r="E184" s="14">
        <f>B184+C184-D184</f>
        <v/>
      </c>
      <c r="F184" s="14">
        <f>IF(B184+C184&gt;0,F183-D184*F183/(B184+C184),0)</f>
        <v/>
      </c>
      <c r="G184">
        <f>IF(AND(A184&lt;=$B$9*12,D184&gt;0,ROUND(D184,2)&gt;=ROUND($B$6*(1+$B$7/100)^INT((A184-1)/12),2)),1,0)</f>
        <v/>
      </c>
      <c r="H184" s="14">
        <f>IF(B184+C184&gt;0,D184-D184*F183/(B184+C184),0)</f>
        <v/>
      </c>
    </row>
    <row r="185">
      <c r="A185" t="n">
        <v>164</v>
      </c>
      <c r="B185" s="14">
        <f>E184</f>
        <v/>
      </c>
      <c r="C185" s="14">
        <f>IF(A185&lt;=$B$9*12,B185*$B$8/1200,0)</f>
        <v/>
      </c>
      <c r="D185" s="14">
        <f>IF(A185&lt;=$B$9*12,MIN(B185+C185,$B$6*(1+$B$7/100)^INT((A185-1)/12)),0)</f>
        <v/>
      </c>
      <c r="E185" s="14">
        <f>B185+C185-D185</f>
        <v/>
      </c>
      <c r="F185" s="14">
        <f>IF(B185+C185&gt;0,F184-D185*F184/(B185+C185),0)</f>
        <v/>
      </c>
      <c r="G185">
        <f>IF(AND(A185&lt;=$B$9*12,D185&gt;0,ROUND(D185,2)&gt;=ROUND($B$6*(1+$B$7/100)^INT((A185-1)/12),2)),1,0)</f>
        <v/>
      </c>
      <c r="H185" s="14">
        <f>IF(B185+C185&gt;0,D185-D185*F184/(B185+C185),0)</f>
        <v/>
      </c>
    </row>
    <row r="186">
      <c r="A186" t="n">
        <v>165</v>
      </c>
      <c r="B186" s="14">
        <f>E185</f>
        <v/>
      </c>
      <c r="C186" s="14">
        <f>IF(A186&lt;=$B$9*12,B186*$B$8/1200,0)</f>
        <v/>
      </c>
      <c r="D186" s="14">
        <f>IF(A186&lt;=$B$9*12,MIN(B186+C186,$B$6*(1+$B$7/100)^INT((A186-1)/12)),0)</f>
        <v/>
      </c>
      <c r="E186" s="14">
        <f>B186+C186-D186</f>
        <v/>
      </c>
      <c r="F186" s="14">
        <f>IF(B186+C186&gt;0,F185-D186*F185/(B186+C186),0)</f>
        <v/>
      </c>
      <c r="G186">
        <f>IF(AND(A186&lt;=$B$9*12,D186&gt;0,ROUND(D186,2)&gt;=ROUND($B$6*(1+$B$7/100)^INT((A186-1)/12),2)),1,0)</f>
        <v/>
      </c>
      <c r="H186" s="14">
        <f>IF(B186+C186&gt;0,D186-D186*F185/(B186+C186),0)</f>
        <v/>
      </c>
    </row>
    <row r="187">
      <c r="A187" t="n">
        <v>166</v>
      </c>
      <c r="B187" s="14">
        <f>E186</f>
        <v/>
      </c>
      <c r="C187" s="14">
        <f>IF(A187&lt;=$B$9*12,B187*$B$8/1200,0)</f>
        <v/>
      </c>
      <c r="D187" s="14">
        <f>IF(A187&lt;=$B$9*12,MIN(B187+C187,$B$6*(1+$B$7/100)^INT((A187-1)/12)),0)</f>
        <v/>
      </c>
      <c r="E187" s="14">
        <f>B187+C187-D187</f>
        <v/>
      </c>
      <c r="F187" s="14">
        <f>IF(B187+C187&gt;0,F186-D187*F186/(B187+C187),0)</f>
        <v/>
      </c>
      <c r="G187">
        <f>IF(AND(A187&lt;=$B$9*12,D187&gt;0,ROUND(D187,2)&gt;=ROUND($B$6*(1+$B$7/100)^INT((A187-1)/12),2)),1,0)</f>
        <v/>
      </c>
      <c r="H187" s="14">
        <f>IF(B187+C187&gt;0,D187-D187*F186/(B187+C187),0)</f>
        <v/>
      </c>
    </row>
    <row r="188">
      <c r="A188" t="n">
        <v>167</v>
      </c>
      <c r="B188" s="14">
        <f>E187</f>
        <v/>
      </c>
      <c r="C188" s="14">
        <f>IF(A188&lt;=$B$9*12,B188*$B$8/1200,0)</f>
        <v/>
      </c>
      <c r="D188" s="14">
        <f>IF(A188&lt;=$B$9*12,MIN(B188+C188,$B$6*(1+$B$7/100)^INT((A188-1)/12)),0)</f>
        <v/>
      </c>
      <c r="E188" s="14">
        <f>B188+C188-D188</f>
        <v/>
      </c>
      <c r="F188" s="14">
        <f>IF(B188+C188&gt;0,F187-D188*F187/(B188+C188),0)</f>
        <v/>
      </c>
      <c r="G188">
        <f>IF(AND(A188&lt;=$B$9*12,D188&gt;0,ROUND(D188,2)&gt;=ROUND($B$6*(1+$B$7/100)^INT((A188-1)/12),2)),1,0)</f>
        <v/>
      </c>
      <c r="H188" s="14">
        <f>IF(B188+C188&gt;0,D188-D188*F187/(B188+C188),0)</f>
        <v/>
      </c>
    </row>
    <row r="189">
      <c r="A189" t="n">
        <v>168</v>
      </c>
      <c r="B189" s="14">
        <f>E188</f>
        <v/>
      </c>
      <c r="C189" s="14">
        <f>IF(A189&lt;=$B$9*12,B189*$B$8/1200,0)</f>
        <v/>
      </c>
      <c r="D189" s="14">
        <f>IF(A189&lt;=$B$9*12,MIN(B189+C189,$B$6*(1+$B$7/100)^INT((A189-1)/12)),0)</f>
        <v/>
      </c>
      <c r="E189" s="14">
        <f>B189+C189-D189</f>
        <v/>
      </c>
      <c r="F189" s="14">
        <f>IF(B189+C189&gt;0,F188-D189*F188/(B189+C189),0)</f>
        <v/>
      </c>
      <c r="G189">
        <f>IF(AND(A189&lt;=$B$9*12,D189&gt;0,ROUND(D189,2)&gt;=ROUND($B$6*(1+$B$7/100)^INT((A189-1)/12),2)),1,0)</f>
        <v/>
      </c>
      <c r="H189" s="14">
        <f>IF(B189+C189&gt;0,D189-D189*F188/(B189+C189),0)</f>
        <v/>
      </c>
    </row>
    <row r="190">
      <c r="A190" t="n">
        <v>169</v>
      </c>
      <c r="B190" s="14">
        <f>E189</f>
        <v/>
      </c>
      <c r="C190" s="14">
        <f>IF(A190&lt;=$B$9*12,B190*$B$8/1200,0)</f>
        <v/>
      </c>
      <c r="D190" s="14">
        <f>IF(A190&lt;=$B$9*12,MIN(B190+C190,$B$6*(1+$B$7/100)^INT((A190-1)/12)),0)</f>
        <v/>
      </c>
      <c r="E190" s="14">
        <f>B190+C190-D190</f>
        <v/>
      </c>
      <c r="F190" s="14">
        <f>IF(B190+C190&gt;0,F189-D190*F189/(B190+C190),0)</f>
        <v/>
      </c>
      <c r="G190">
        <f>IF(AND(A190&lt;=$B$9*12,D190&gt;0,ROUND(D190,2)&gt;=ROUND($B$6*(1+$B$7/100)^INT((A190-1)/12),2)),1,0)</f>
        <v/>
      </c>
      <c r="H190" s="14">
        <f>IF(B190+C190&gt;0,D190-D190*F189/(B190+C190),0)</f>
        <v/>
      </c>
    </row>
    <row r="191">
      <c r="A191" t="n">
        <v>170</v>
      </c>
      <c r="B191" s="14">
        <f>E190</f>
        <v/>
      </c>
      <c r="C191" s="14">
        <f>IF(A191&lt;=$B$9*12,B191*$B$8/1200,0)</f>
        <v/>
      </c>
      <c r="D191" s="14">
        <f>IF(A191&lt;=$B$9*12,MIN(B191+C191,$B$6*(1+$B$7/100)^INT((A191-1)/12)),0)</f>
        <v/>
      </c>
      <c r="E191" s="14">
        <f>B191+C191-D191</f>
        <v/>
      </c>
      <c r="F191" s="14">
        <f>IF(B191+C191&gt;0,F190-D191*F190/(B191+C191),0)</f>
        <v/>
      </c>
      <c r="G191">
        <f>IF(AND(A191&lt;=$B$9*12,D191&gt;0,ROUND(D191,2)&gt;=ROUND($B$6*(1+$B$7/100)^INT((A191-1)/12),2)),1,0)</f>
        <v/>
      </c>
      <c r="H191" s="14">
        <f>IF(B191+C191&gt;0,D191-D191*F190/(B191+C191),0)</f>
        <v/>
      </c>
    </row>
    <row r="192">
      <c r="A192" t="n">
        <v>171</v>
      </c>
      <c r="B192" s="14">
        <f>E191</f>
        <v/>
      </c>
      <c r="C192" s="14">
        <f>IF(A192&lt;=$B$9*12,B192*$B$8/1200,0)</f>
        <v/>
      </c>
      <c r="D192" s="14">
        <f>IF(A192&lt;=$B$9*12,MIN(B192+C192,$B$6*(1+$B$7/100)^INT((A192-1)/12)),0)</f>
        <v/>
      </c>
      <c r="E192" s="14">
        <f>B192+C192-D192</f>
        <v/>
      </c>
      <c r="F192" s="14">
        <f>IF(B192+C192&gt;0,F191-D192*F191/(B192+C192),0)</f>
        <v/>
      </c>
      <c r="G192">
        <f>IF(AND(A192&lt;=$B$9*12,D192&gt;0,ROUND(D192,2)&gt;=ROUND($B$6*(1+$B$7/100)^INT((A192-1)/12),2)),1,0)</f>
        <v/>
      </c>
      <c r="H192" s="14">
        <f>IF(B192+C192&gt;0,D192-D192*F191/(B192+C192),0)</f>
        <v/>
      </c>
    </row>
    <row r="193">
      <c r="A193" t="n">
        <v>172</v>
      </c>
      <c r="B193" s="14">
        <f>E192</f>
        <v/>
      </c>
      <c r="C193" s="14">
        <f>IF(A193&lt;=$B$9*12,B193*$B$8/1200,0)</f>
        <v/>
      </c>
      <c r="D193" s="14">
        <f>IF(A193&lt;=$B$9*12,MIN(B193+C193,$B$6*(1+$B$7/100)^INT((A193-1)/12)),0)</f>
        <v/>
      </c>
      <c r="E193" s="14">
        <f>B193+C193-D193</f>
        <v/>
      </c>
      <c r="F193" s="14">
        <f>IF(B193+C193&gt;0,F192-D193*F192/(B193+C193),0)</f>
        <v/>
      </c>
      <c r="G193">
        <f>IF(AND(A193&lt;=$B$9*12,D193&gt;0,ROUND(D193,2)&gt;=ROUND($B$6*(1+$B$7/100)^INT((A193-1)/12),2)),1,0)</f>
        <v/>
      </c>
      <c r="H193" s="14">
        <f>IF(B193+C193&gt;0,D193-D193*F192/(B193+C193),0)</f>
        <v/>
      </c>
    </row>
    <row r="194">
      <c r="A194" t="n">
        <v>173</v>
      </c>
      <c r="B194" s="14">
        <f>E193</f>
        <v/>
      </c>
      <c r="C194" s="14">
        <f>IF(A194&lt;=$B$9*12,B194*$B$8/1200,0)</f>
        <v/>
      </c>
      <c r="D194" s="14">
        <f>IF(A194&lt;=$B$9*12,MIN(B194+C194,$B$6*(1+$B$7/100)^INT((A194-1)/12)),0)</f>
        <v/>
      </c>
      <c r="E194" s="14">
        <f>B194+C194-D194</f>
        <v/>
      </c>
      <c r="F194" s="14">
        <f>IF(B194+C194&gt;0,F193-D194*F193/(B194+C194),0)</f>
        <v/>
      </c>
      <c r="G194">
        <f>IF(AND(A194&lt;=$B$9*12,D194&gt;0,ROUND(D194,2)&gt;=ROUND($B$6*(1+$B$7/100)^INT((A194-1)/12),2)),1,0)</f>
        <v/>
      </c>
      <c r="H194" s="14">
        <f>IF(B194+C194&gt;0,D194-D194*F193/(B194+C194),0)</f>
        <v/>
      </c>
    </row>
    <row r="195">
      <c r="A195" t="n">
        <v>174</v>
      </c>
      <c r="B195" s="14">
        <f>E194</f>
        <v/>
      </c>
      <c r="C195" s="14">
        <f>IF(A195&lt;=$B$9*12,B195*$B$8/1200,0)</f>
        <v/>
      </c>
      <c r="D195" s="14">
        <f>IF(A195&lt;=$B$9*12,MIN(B195+C195,$B$6*(1+$B$7/100)^INT((A195-1)/12)),0)</f>
        <v/>
      </c>
      <c r="E195" s="14">
        <f>B195+C195-D195</f>
        <v/>
      </c>
      <c r="F195" s="14">
        <f>IF(B195+C195&gt;0,F194-D195*F194/(B195+C195),0)</f>
        <v/>
      </c>
      <c r="G195">
        <f>IF(AND(A195&lt;=$B$9*12,D195&gt;0,ROUND(D195,2)&gt;=ROUND($B$6*(1+$B$7/100)^INT((A195-1)/12),2)),1,0)</f>
        <v/>
      </c>
      <c r="H195" s="14">
        <f>IF(B195+C195&gt;0,D195-D195*F194/(B195+C195),0)</f>
        <v/>
      </c>
    </row>
    <row r="196">
      <c r="A196" t="n">
        <v>175</v>
      </c>
      <c r="B196" s="14">
        <f>E195</f>
        <v/>
      </c>
      <c r="C196" s="14">
        <f>IF(A196&lt;=$B$9*12,B196*$B$8/1200,0)</f>
        <v/>
      </c>
      <c r="D196" s="14">
        <f>IF(A196&lt;=$B$9*12,MIN(B196+C196,$B$6*(1+$B$7/100)^INT((A196-1)/12)),0)</f>
        <v/>
      </c>
      <c r="E196" s="14">
        <f>B196+C196-D196</f>
        <v/>
      </c>
      <c r="F196" s="14">
        <f>IF(B196+C196&gt;0,F195-D196*F195/(B196+C196),0)</f>
        <v/>
      </c>
      <c r="G196">
        <f>IF(AND(A196&lt;=$B$9*12,D196&gt;0,ROUND(D196,2)&gt;=ROUND($B$6*(1+$B$7/100)^INT((A196-1)/12),2)),1,0)</f>
        <v/>
      </c>
      <c r="H196" s="14">
        <f>IF(B196+C196&gt;0,D196-D196*F195/(B196+C196),0)</f>
        <v/>
      </c>
    </row>
    <row r="197">
      <c r="A197" t="n">
        <v>176</v>
      </c>
      <c r="B197" s="14">
        <f>E196</f>
        <v/>
      </c>
      <c r="C197" s="14">
        <f>IF(A197&lt;=$B$9*12,B197*$B$8/1200,0)</f>
        <v/>
      </c>
      <c r="D197" s="14">
        <f>IF(A197&lt;=$B$9*12,MIN(B197+C197,$B$6*(1+$B$7/100)^INT((A197-1)/12)),0)</f>
        <v/>
      </c>
      <c r="E197" s="14">
        <f>B197+C197-D197</f>
        <v/>
      </c>
      <c r="F197" s="14">
        <f>IF(B197+C197&gt;0,F196-D197*F196/(B197+C197),0)</f>
        <v/>
      </c>
      <c r="G197">
        <f>IF(AND(A197&lt;=$B$9*12,D197&gt;0,ROUND(D197,2)&gt;=ROUND($B$6*(1+$B$7/100)^INT((A197-1)/12),2)),1,0)</f>
        <v/>
      </c>
      <c r="H197" s="14">
        <f>IF(B197+C197&gt;0,D197-D197*F196/(B197+C197),0)</f>
        <v/>
      </c>
    </row>
    <row r="198">
      <c r="A198" t="n">
        <v>177</v>
      </c>
      <c r="B198" s="14">
        <f>E197</f>
        <v/>
      </c>
      <c r="C198" s="14">
        <f>IF(A198&lt;=$B$9*12,B198*$B$8/1200,0)</f>
        <v/>
      </c>
      <c r="D198" s="14">
        <f>IF(A198&lt;=$B$9*12,MIN(B198+C198,$B$6*(1+$B$7/100)^INT((A198-1)/12)),0)</f>
        <v/>
      </c>
      <c r="E198" s="14">
        <f>B198+C198-D198</f>
        <v/>
      </c>
      <c r="F198" s="14">
        <f>IF(B198+C198&gt;0,F197-D198*F197/(B198+C198),0)</f>
        <v/>
      </c>
      <c r="G198">
        <f>IF(AND(A198&lt;=$B$9*12,D198&gt;0,ROUND(D198,2)&gt;=ROUND($B$6*(1+$B$7/100)^INT((A198-1)/12),2)),1,0)</f>
        <v/>
      </c>
      <c r="H198" s="14">
        <f>IF(B198+C198&gt;0,D198-D198*F197/(B198+C198),0)</f>
        <v/>
      </c>
    </row>
    <row r="199">
      <c r="A199" t="n">
        <v>178</v>
      </c>
      <c r="B199" s="14">
        <f>E198</f>
        <v/>
      </c>
      <c r="C199" s="14">
        <f>IF(A199&lt;=$B$9*12,B199*$B$8/1200,0)</f>
        <v/>
      </c>
      <c r="D199" s="14">
        <f>IF(A199&lt;=$B$9*12,MIN(B199+C199,$B$6*(1+$B$7/100)^INT((A199-1)/12)),0)</f>
        <v/>
      </c>
      <c r="E199" s="14">
        <f>B199+C199-D199</f>
        <v/>
      </c>
      <c r="F199" s="14">
        <f>IF(B199+C199&gt;0,F198-D199*F198/(B199+C199),0)</f>
        <v/>
      </c>
      <c r="G199">
        <f>IF(AND(A199&lt;=$B$9*12,D199&gt;0,ROUND(D199,2)&gt;=ROUND($B$6*(1+$B$7/100)^INT((A199-1)/12),2)),1,0)</f>
        <v/>
      </c>
      <c r="H199" s="14">
        <f>IF(B199+C199&gt;0,D199-D199*F198/(B199+C199),0)</f>
        <v/>
      </c>
    </row>
    <row r="200">
      <c r="A200" t="n">
        <v>179</v>
      </c>
      <c r="B200" s="14">
        <f>E199</f>
        <v/>
      </c>
      <c r="C200" s="14">
        <f>IF(A200&lt;=$B$9*12,B200*$B$8/1200,0)</f>
        <v/>
      </c>
      <c r="D200" s="14">
        <f>IF(A200&lt;=$B$9*12,MIN(B200+C200,$B$6*(1+$B$7/100)^INT((A200-1)/12)),0)</f>
        <v/>
      </c>
      <c r="E200" s="14">
        <f>B200+C200-D200</f>
        <v/>
      </c>
      <c r="F200" s="14">
        <f>IF(B200+C200&gt;0,F199-D200*F199/(B200+C200),0)</f>
        <v/>
      </c>
      <c r="G200">
        <f>IF(AND(A200&lt;=$B$9*12,D200&gt;0,ROUND(D200,2)&gt;=ROUND($B$6*(1+$B$7/100)^INT((A200-1)/12),2)),1,0)</f>
        <v/>
      </c>
      <c r="H200" s="14">
        <f>IF(B200+C200&gt;0,D200-D200*F199/(B200+C200),0)</f>
        <v/>
      </c>
    </row>
    <row r="201">
      <c r="A201" t="n">
        <v>180</v>
      </c>
      <c r="B201" s="14">
        <f>E200</f>
        <v/>
      </c>
      <c r="C201" s="14">
        <f>IF(A201&lt;=$B$9*12,B201*$B$8/1200,0)</f>
        <v/>
      </c>
      <c r="D201" s="14">
        <f>IF(A201&lt;=$B$9*12,MIN(B201+C201,$B$6*(1+$B$7/100)^INT((A201-1)/12)),0)</f>
        <v/>
      </c>
      <c r="E201" s="14">
        <f>B201+C201-D201</f>
        <v/>
      </c>
      <c r="F201" s="14">
        <f>IF(B201+C201&gt;0,F200-D201*F200/(B201+C201),0)</f>
        <v/>
      </c>
      <c r="G201">
        <f>IF(AND(A201&lt;=$B$9*12,D201&gt;0,ROUND(D201,2)&gt;=ROUND($B$6*(1+$B$7/100)^INT((A201-1)/12),2)),1,0)</f>
        <v/>
      </c>
      <c r="H201" s="14">
        <f>IF(B201+C201&gt;0,D201-D201*F200/(B201+C201),0)</f>
        <v/>
      </c>
    </row>
    <row r="202">
      <c r="A202" t="n">
        <v>181</v>
      </c>
      <c r="B202" s="14">
        <f>E201</f>
        <v/>
      </c>
      <c r="C202" s="14">
        <f>IF(A202&lt;=$B$9*12,B202*$B$8/1200,0)</f>
        <v/>
      </c>
      <c r="D202" s="14">
        <f>IF(A202&lt;=$B$9*12,MIN(B202+C202,$B$6*(1+$B$7/100)^INT((A202-1)/12)),0)</f>
        <v/>
      </c>
      <c r="E202" s="14">
        <f>B202+C202-D202</f>
        <v/>
      </c>
      <c r="F202" s="14">
        <f>IF(B202+C202&gt;0,F201-D202*F201/(B202+C202),0)</f>
        <v/>
      </c>
      <c r="G202">
        <f>IF(AND(A202&lt;=$B$9*12,D202&gt;0,ROUND(D202,2)&gt;=ROUND($B$6*(1+$B$7/100)^INT((A202-1)/12),2)),1,0)</f>
        <v/>
      </c>
      <c r="H202" s="14">
        <f>IF(B202+C202&gt;0,D202-D202*F201/(B202+C202),0)</f>
        <v/>
      </c>
    </row>
    <row r="203">
      <c r="A203" t="n">
        <v>182</v>
      </c>
      <c r="B203" s="14">
        <f>E202</f>
        <v/>
      </c>
      <c r="C203" s="14">
        <f>IF(A203&lt;=$B$9*12,B203*$B$8/1200,0)</f>
        <v/>
      </c>
      <c r="D203" s="14">
        <f>IF(A203&lt;=$B$9*12,MIN(B203+C203,$B$6*(1+$B$7/100)^INT((A203-1)/12)),0)</f>
        <v/>
      </c>
      <c r="E203" s="14">
        <f>B203+C203-D203</f>
        <v/>
      </c>
      <c r="F203" s="14">
        <f>IF(B203+C203&gt;0,F202-D203*F202/(B203+C203),0)</f>
        <v/>
      </c>
      <c r="G203">
        <f>IF(AND(A203&lt;=$B$9*12,D203&gt;0,ROUND(D203,2)&gt;=ROUND($B$6*(1+$B$7/100)^INT((A203-1)/12),2)),1,0)</f>
        <v/>
      </c>
      <c r="H203" s="14">
        <f>IF(B203+C203&gt;0,D203-D203*F202/(B203+C203),0)</f>
        <v/>
      </c>
    </row>
    <row r="204">
      <c r="A204" t="n">
        <v>183</v>
      </c>
      <c r="B204" s="14">
        <f>E203</f>
        <v/>
      </c>
      <c r="C204" s="14">
        <f>IF(A204&lt;=$B$9*12,B204*$B$8/1200,0)</f>
        <v/>
      </c>
      <c r="D204" s="14">
        <f>IF(A204&lt;=$B$9*12,MIN(B204+C204,$B$6*(1+$B$7/100)^INT((A204-1)/12)),0)</f>
        <v/>
      </c>
      <c r="E204" s="14">
        <f>B204+C204-D204</f>
        <v/>
      </c>
      <c r="F204" s="14">
        <f>IF(B204+C204&gt;0,F203-D204*F203/(B204+C204),0)</f>
        <v/>
      </c>
      <c r="G204">
        <f>IF(AND(A204&lt;=$B$9*12,D204&gt;0,ROUND(D204,2)&gt;=ROUND($B$6*(1+$B$7/100)^INT((A204-1)/12),2)),1,0)</f>
        <v/>
      </c>
      <c r="H204" s="14">
        <f>IF(B204+C204&gt;0,D204-D204*F203/(B204+C204),0)</f>
        <v/>
      </c>
    </row>
    <row r="205">
      <c r="A205" t="n">
        <v>184</v>
      </c>
      <c r="B205" s="14">
        <f>E204</f>
        <v/>
      </c>
      <c r="C205" s="14">
        <f>IF(A205&lt;=$B$9*12,B205*$B$8/1200,0)</f>
        <v/>
      </c>
      <c r="D205" s="14">
        <f>IF(A205&lt;=$B$9*12,MIN(B205+C205,$B$6*(1+$B$7/100)^INT((A205-1)/12)),0)</f>
        <v/>
      </c>
      <c r="E205" s="14">
        <f>B205+C205-D205</f>
        <v/>
      </c>
      <c r="F205" s="14">
        <f>IF(B205+C205&gt;0,F204-D205*F204/(B205+C205),0)</f>
        <v/>
      </c>
      <c r="G205">
        <f>IF(AND(A205&lt;=$B$9*12,D205&gt;0,ROUND(D205,2)&gt;=ROUND($B$6*(1+$B$7/100)^INT((A205-1)/12),2)),1,0)</f>
        <v/>
      </c>
      <c r="H205" s="14">
        <f>IF(B205+C205&gt;0,D205-D205*F204/(B205+C205),0)</f>
        <v/>
      </c>
    </row>
    <row r="206">
      <c r="A206" t="n">
        <v>185</v>
      </c>
      <c r="B206" s="14">
        <f>E205</f>
        <v/>
      </c>
      <c r="C206" s="14">
        <f>IF(A206&lt;=$B$9*12,B206*$B$8/1200,0)</f>
        <v/>
      </c>
      <c r="D206" s="14">
        <f>IF(A206&lt;=$B$9*12,MIN(B206+C206,$B$6*(1+$B$7/100)^INT((A206-1)/12)),0)</f>
        <v/>
      </c>
      <c r="E206" s="14">
        <f>B206+C206-D206</f>
        <v/>
      </c>
      <c r="F206" s="14">
        <f>IF(B206+C206&gt;0,F205-D206*F205/(B206+C206),0)</f>
        <v/>
      </c>
      <c r="G206">
        <f>IF(AND(A206&lt;=$B$9*12,D206&gt;0,ROUND(D206,2)&gt;=ROUND($B$6*(1+$B$7/100)^INT((A206-1)/12),2)),1,0)</f>
        <v/>
      </c>
      <c r="H206" s="14">
        <f>IF(B206+C206&gt;0,D206-D206*F205/(B206+C206),0)</f>
        <v/>
      </c>
    </row>
    <row r="207">
      <c r="A207" t="n">
        <v>186</v>
      </c>
      <c r="B207" s="14">
        <f>E206</f>
        <v/>
      </c>
      <c r="C207" s="14">
        <f>IF(A207&lt;=$B$9*12,B207*$B$8/1200,0)</f>
        <v/>
      </c>
      <c r="D207" s="14">
        <f>IF(A207&lt;=$B$9*12,MIN(B207+C207,$B$6*(1+$B$7/100)^INT((A207-1)/12)),0)</f>
        <v/>
      </c>
      <c r="E207" s="14">
        <f>B207+C207-D207</f>
        <v/>
      </c>
      <c r="F207" s="14">
        <f>IF(B207+C207&gt;0,F206-D207*F206/(B207+C207),0)</f>
        <v/>
      </c>
      <c r="G207">
        <f>IF(AND(A207&lt;=$B$9*12,D207&gt;0,ROUND(D207,2)&gt;=ROUND($B$6*(1+$B$7/100)^INT((A207-1)/12),2)),1,0)</f>
        <v/>
      </c>
      <c r="H207" s="14">
        <f>IF(B207+C207&gt;0,D207-D207*F206/(B207+C207),0)</f>
        <v/>
      </c>
    </row>
    <row r="208">
      <c r="A208" t="n">
        <v>187</v>
      </c>
      <c r="B208" s="14">
        <f>E207</f>
        <v/>
      </c>
      <c r="C208" s="14">
        <f>IF(A208&lt;=$B$9*12,B208*$B$8/1200,0)</f>
        <v/>
      </c>
      <c r="D208" s="14">
        <f>IF(A208&lt;=$B$9*12,MIN(B208+C208,$B$6*(1+$B$7/100)^INT((A208-1)/12)),0)</f>
        <v/>
      </c>
      <c r="E208" s="14">
        <f>B208+C208-D208</f>
        <v/>
      </c>
      <c r="F208" s="14">
        <f>IF(B208+C208&gt;0,F207-D208*F207/(B208+C208),0)</f>
        <v/>
      </c>
      <c r="G208">
        <f>IF(AND(A208&lt;=$B$9*12,D208&gt;0,ROUND(D208,2)&gt;=ROUND($B$6*(1+$B$7/100)^INT((A208-1)/12),2)),1,0)</f>
        <v/>
      </c>
      <c r="H208" s="14">
        <f>IF(B208+C208&gt;0,D208-D208*F207/(B208+C208),0)</f>
        <v/>
      </c>
    </row>
    <row r="209">
      <c r="A209" t="n">
        <v>188</v>
      </c>
      <c r="B209" s="14">
        <f>E208</f>
        <v/>
      </c>
      <c r="C209" s="14">
        <f>IF(A209&lt;=$B$9*12,B209*$B$8/1200,0)</f>
        <v/>
      </c>
      <c r="D209" s="14">
        <f>IF(A209&lt;=$B$9*12,MIN(B209+C209,$B$6*(1+$B$7/100)^INT((A209-1)/12)),0)</f>
        <v/>
      </c>
      <c r="E209" s="14">
        <f>B209+C209-D209</f>
        <v/>
      </c>
      <c r="F209" s="14">
        <f>IF(B209+C209&gt;0,F208-D209*F208/(B209+C209),0)</f>
        <v/>
      </c>
      <c r="G209">
        <f>IF(AND(A209&lt;=$B$9*12,D209&gt;0,ROUND(D209,2)&gt;=ROUND($B$6*(1+$B$7/100)^INT((A209-1)/12),2)),1,0)</f>
        <v/>
      </c>
      <c r="H209" s="14">
        <f>IF(B209+C209&gt;0,D209-D209*F208/(B209+C209),0)</f>
        <v/>
      </c>
    </row>
    <row r="210">
      <c r="A210" t="n">
        <v>189</v>
      </c>
      <c r="B210" s="14">
        <f>E209</f>
        <v/>
      </c>
      <c r="C210" s="14">
        <f>IF(A210&lt;=$B$9*12,B210*$B$8/1200,0)</f>
        <v/>
      </c>
      <c r="D210" s="14">
        <f>IF(A210&lt;=$B$9*12,MIN(B210+C210,$B$6*(1+$B$7/100)^INT((A210-1)/12)),0)</f>
        <v/>
      </c>
      <c r="E210" s="14">
        <f>B210+C210-D210</f>
        <v/>
      </c>
      <c r="F210" s="14">
        <f>IF(B210+C210&gt;0,F209-D210*F209/(B210+C210),0)</f>
        <v/>
      </c>
      <c r="G210">
        <f>IF(AND(A210&lt;=$B$9*12,D210&gt;0,ROUND(D210,2)&gt;=ROUND($B$6*(1+$B$7/100)^INT((A210-1)/12),2)),1,0)</f>
        <v/>
      </c>
      <c r="H210" s="14">
        <f>IF(B210+C210&gt;0,D210-D210*F209/(B210+C210),0)</f>
        <v/>
      </c>
    </row>
    <row r="211">
      <c r="A211" t="n">
        <v>190</v>
      </c>
      <c r="B211" s="14">
        <f>E210</f>
        <v/>
      </c>
      <c r="C211" s="14">
        <f>IF(A211&lt;=$B$9*12,B211*$B$8/1200,0)</f>
        <v/>
      </c>
      <c r="D211" s="14">
        <f>IF(A211&lt;=$B$9*12,MIN(B211+C211,$B$6*(1+$B$7/100)^INT((A211-1)/12)),0)</f>
        <v/>
      </c>
      <c r="E211" s="14">
        <f>B211+C211-D211</f>
        <v/>
      </c>
      <c r="F211" s="14">
        <f>IF(B211+C211&gt;0,F210-D211*F210/(B211+C211),0)</f>
        <v/>
      </c>
      <c r="G211">
        <f>IF(AND(A211&lt;=$B$9*12,D211&gt;0,ROUND(D211,2)&gt;=ROUND($B$6*(1+$B$7/100)^INT((A211-1)/12),2)),1,0)</f>
        <v/>
      </c>
      <c r="H211" s="14">
        <f>IF(B211+C211&gt;0,D211-D211*F210/(B211+C211),0)</f>
        <v/>
      </c>
    </row>
    <row r="212">
      <c r="A212" t="n">
        <v>191</v>
      </c>
      <c r="B212" s="14">
        <f>E211</f>
        <v/>
      </c>
      <c r="C212" s="14">
        <f>IF(A212&lt;=$B$9*12,B212*$B$8/1200,0)</f>
        <v/>
      </c>
      <c r="D212" s="14">
        <f>IF(A212&lt;=$B$9*12,MIN(B212+C212,$B$6*(1+$B$7/100)^INT((A212-1)/12)),0)</f>
        <v/>
      </c>
      <c r="E212" s="14">
        <f>B212+C212-D212</f>
        <v/>
      </c>
      <c r="F212" s="14">
        <f>IF(B212+C212&gt;0,F211-D212*F211/(B212+C212),0)</f>
        <v/>
      </c>
      <c r="G212">
        <f>IF(AND(A212&lt;=$B$9*12,D212&gt;0,ROUND(D212,2)&gt;=ROUND($B$6*(1+$B$7/100)^INT((A212-1)/12),2)),1,0)</f>
        <v/>
      </c>
      <c r="H212" s="14">
        <f>IF(B212+C212&gt;0,D212-D212*F211/(B212+C212),0)</f>
        <v/>
      </c>
    </row>
    <row r="213">
      <c r="A213" t="n">
        <v>192</v>
      </c>
      <c r="B213" s="14">
        <f>E212</f>
        <v/>
      </c>
      <c r="C213" s="14">
        <f>IF(A213&lt;=$B$9*12,B213*$B$8/1200,0)</f>
        <v/>
      </c>
      <c r="D213" s="14">
        <f>IF(A213&lt;=$B$9*12,MIN(B213+C213,$B$6*(1+$B$7/100)^INT((A213-1)/12)),0)</f>
        <v/>
      </c>
      <c r="E213" s="14">
        <f>B213+C213-D213</f>
        <v/>
      </c>
      <c r="F213" s="14">
        <f>IF(B213+C213&gt;0,F212-D213*F212/(B213+C213),0)</f>
        <v/>
      </c>
      <c r="G213">
        <f>IF(AND(A213&lt;=$B$9*12,D213&gt;0,ROUND(D213,2)&gt;=ROUND($B$6*(1+$B$7/100)^INT((A213-1)/12),2)),1,0)</f>
        <v/>
      </c>
      <c r="H213" s="14">
        <f>IF(B213+C213&gt;0,D213-D213*F212/(B213+C213),0)</f>
        <v/>
      </c>
    </row>
    <row r="214">
      <c r="A214" t="n">
        <v>193</v>
      </c>
      <c r="B214" s="14">
        <f>E213</f>
        <v/>
      </c>
      <c r="C214" s="14">
        <f>IF(A214&lt;=$B$9*12,B214*$B$8/1200,0)</f>
        <v/>
      </c>
      <c r="D214" s="14">
        <f>IF(A214&lt;=$B$9*12,MIN(B214+C214,$B$6*(1+$B$7/100)^INT((A214-1)/12)),0)</f>
        <v/>
      </c>
      <c r="E214" s="14">
        <f>B214+C214-D214</f>
        <v/>
      </c>
      <c r="F214" s="14">
        <f>IF(B214+C214&gt;0,F213-D214*F213/(B214+C214),0)</f>
        <v/>
      </c>
      <c r="G214">
        <f>IF(AND(A214&lt;=$B$9*12,D214&gt;0,ROUND(D214,2)&gt;=ROUND($B$6*(1+$B$7/100)^INT((A214-1)/12),2)),1,0)</f>
        <v/>
      </c>
      <c r="H214" s="14">
        <f>IF(B214+C214&gt;0,D214-D214*F213/(B214+C214),0)</f>
        <v/>
      </c>
    </row>
    <row r="215">
      <c r="A215" t="n">
        <v>194</v>
      </c>
      <c r="B215" s="14">
        <f>E214</f>
        <v/>
      </c>
      <c r="C215" s="14">
        <f>IF(A215&lt;=$B$9*12,B215*$B$8/1200,0)</f>
        <v/>
      </c>
      <c r="D215" s="14">
        <f>IF(A215&lt;=$B$9*12,MIN(B215+C215,$B$6*(1+$B$7/100)^INT((A215-1)/12)),0)</f>
        <v/>
      </c>
      <c r="E215" s="14">
        <f>B215+C215-D215</f>
        <v/>
      </c>
      <c r="F215" s="14">
        <f>IF(B215+C215&gt;0,F214-D215*F214/(B215+C215),0)</f>
        <v/>
      </c>
      <c r="G215">
        <f>IF(AND(A215&lt;=$B$9*12,D215&gt;0,ROUND(D215,2)&gt;=ROUND($B$6*(1+$B$7/100)^INT((A215-1)/12),2)),1,0)</f>
        <v/>
      </c>
      <c r="H215" s="14">
        <f>IF(B215+C215&gt;0,D215-D215*F214/(B215+C215),0)</f>
        <v/>
      </c>
    </row>
    <row r="216">
      <c r="A216" t="n">
        <v>195</v>
      </c>
      <c r="B216" s="14">
        <f>E215</f>
        <v/>
      </c>
      <c r="C216" s="14">
        <f>IF(A216&lt;=$B$9*12,B216*$B$8/1200,0)</f>
        <v/>
      </c>
      <c r="D216" s="14">
        <f>IF(A216&lt;=$B$9*12,MIN(B216+C216,$B$6*(1+$B$7/100)^INT((A216-1)/12)),0)</f>
        <v/>
      </c>
      <c r="E216" s="14">
        <f>B216+C216-D216</f>
        <v/>
      </c>
      <c r="F216" s="14">
        <f>IF(B216+C216&gt;0,F215-D216*F215/(B216+C216),0)</f>
        <v/>
      </c>
      <c r="G216">
        <f>IF(AND(A216&lt;=$B$9*12,D216&gt;0,ROUND(D216,2)&gt;=ROUND($B$6*(1+$B$7/100)^INT((A216-1)/12),2)),1,0)</f>
        <v/>
      </c>
      <c r="H216" s="14">
        <f>IF(B216+C216&gt;0,D216-D216*F215/(B216+C216),0)</f>
        <v/>
      </c>
    </row>
    <row r="217">
      <c r="A217" t="n">
        <v>196</v>
      </c>
      <c r="B217" s="14">
        <f>E216</f>
        <v/>
      </c>
      <c r="C217" s="14">
        <f>IF(A217&lt;=$B$9*12,B217*$B$8/1200,0)</f>
        <v/>
      </c>
      <c r="D217" s="14">
        <f>IF(A217&lt;=$B$9*12,MIN(B217+C217,$B$6*(1+$B$7/100)^INT((A217-1)/12)),0)</f>
        <v/>
      </c>
      <c r="E217" s="14">
        <f>B217+C217-D217</f>
        <v/>
      </c>
      <c r="F217" s="14">
        <f>IF(B217+C217&gt;0,F216-D217*F216/(B217+C217),0)</f>
        <v/>
      </c>
      <c r="G217">
        <f>IF(AND(A217&lt;=$B$9*12,D217&gt;0,ROUND(D217,2)&gt;=ROUND($B$6*(1+$B$7/100)^INT((A217-1)/12),2)),1,0)</f>
        <v/>
      </c>
      <c r="H217" s="14">
        <f>IF(B217+C217&gt;0,D217-D217*F216/(B217+C217),0)</f>
        <v/>
      </c>
    </row>
    <row r="218">
      <c r="A218" t="n">
        <v>197</v>
      </c>
      <c r="B218" s="14">
        <f>E217</f>
        <v/>
      </c>
      <c r="C218" s="14">
        <f>IF(A218&lt;=$B$9*12,B218*$B$8/1200,0)</f>
        <v/>
      </c>
      <c r="D218" s="14">
        <f>IF(A218&lt;=$B$9*12,MIN(B218+C218,$B$6*(1+$B$7/100)^INT((A218-1)/12)),0)</f>
        <v/>
      </c>
      <c r="E218" s="14">
        <f>B218+C218-D218</f>
        <v/>
      </c>
      <c r="F218" s="14">
        <f>IF(B218+C218&gt;0,F217-D218*F217/(B218+C218),0)</f>
        <v/>
      </c>
      <c r="G218">
        <f>IF(AND(A218&lt;=$B$9*12,D218&gt;0,ROUND(D218,2)&gt;=ROUND($B$6*(1+$B$7/100)^INT((A218-1)/12),2)),1,0)</f>
        <v/>
      </c>
      <c r="H218" s="14">
        <f>IF(B218+C218&gt;0,D218-D218*F217/(B218+C218),0)</f>
        <v/>
      </c>
    </row>
    <row r="219">
      <c r="A219" t="n">
        <v>198</v>
      </c>
      <c r="B219" s="14">
        <f>E218</f>
        <v/>
      </c>
      <c r="C219" s="14">
        <f>IF(A219&lt;=$B$9*12,B219*$B$8/1200,0)</f>
        <v/>
      </c>
      <c r="D219" s="14">
        <f>IF(A219&lt;=$B$9*12,MIN(B219+C219,$B$6*(1+$B$7/100)^INT((A219-1)/12)),0)</f>
        <v/>
      </c>
      <c r="E219" s="14">
        <f>B219+C219-D219</f>
        <v/>
      </c>
      <c r="F219" s="14">
        <f>IF(B219+C219&gt;0,F218-D219*F218/(B219+C219),0)</f>
        <v/>
      </c>
      <c r="G219">
        <f>IF(AND(A219&lt;=$B$9*12,D219&gt;0,ROUND(D219,2)&gt;=ROUND($B$6*(1+$B$7/100)^INT((A219-1)/12),2)),1,0)</f>
        <v/>
      </c>
      <c r="H219" s="14">
        <f>IF(B219+C219&gt;0,D219-D219*F218/(B219+C219),0)</f>
        <v/>
      </c>
    </row>
    <row r="220">
      <c r="A220" t="n">
        <v>199</v>
      </c>
      <c r="B220" s="14">
        <f>E219</f>
        <v/>
      </c>
      <c r="C220" s="14">
        <f>IF(A220&lt;=$B$9*12,B220*$B$8/1200,0)</f>
        <v/>
      </c>
      <c r="D220" s="14">
        <f>IF(A220&lt;=$B$9*12,MIN(B220+C220,$B$6*(1+$B$7/100)^INT((A220-1)/12)),0)</f>
        <v/>
      </c>
      <c r="E220" s="14">
        <f>B220+C220-D220</f>
        <v/>
      </c>
      <c r="F220" s="14">
        <f>IF(B220+C220&gt;0,F219-D220*F219/(B220+C220),0)</f>
        <v/>
      </c>
      <c r="G220">
        <f>IF(AND(A220&lt;=$B$9*12,D220&gt;0,ROUND(D220,2)&gt;=ROUND($B$6*(1+$B$7/100)^INT((A220-1)/12),2)),1,0)</f>
        <v/>
      </c>
      <c r="H220" s="14">
        <f>IF(B220+C220&gt;0,D220-D220*F219/(B220+C220),0)</f>
        <v/>
      </c>
    </row>
    <row r="221">
      <c r="A221" t="n">
        <v>200</v>
      </c>
      <c r="B221" s="14">
        <f>E220</f>
        <v/>
      </c>
      <c r="C221" s="14">
        <f>IF(A221&lt;=$B$9*12,B221*$B$8/1200,0)</f>
        <v/>
      </c>
      <c r="D221" s="14">
        <f>IF(A221&lt;=$B$9*12,MIN(B221+C221,$B$6*(1+$B$7/100)^INT((A221-1)/12)),0)</f>
        <v/>
      </c>
      <c r="E221" s="14">
        <f>B221+C221-D221</f>
        <v/>
      </c>
      <c r="F221" s="14">
        <f>IF(B221+C221&gt;0,F220-D221*F220/(B221+C221),0)</f>
        <v/>
      </c>
      <c r="G221">
        <f>IF(AND(A221&lt;=$B$9*12,D221&gt;0,ROUND(D221,2)&gt;=ROUND($B$6*(1+$B$7/100)^INT((A221-1)/12),2)),1,0)</f>
        <v/>
      </c>
      <c r="H221" s="14">
        <f>IF(B221+C221&gt;0,D221-D221*F220/(B221+C221),0)</f>
        <v/>
      </c>
    </row>
    <row r="222">
      <c r="A222" t="n">
        <v>201</v>
      </c>
      <c r="B222" s="14">
        <f>E221</f>
        <v/>
      </c>
      <c r="C222" s="14">
        <f>IF(A222&lt;=$B$9*12,B222*$B$8/1200,0)</f>
        <v/>
      </c>
      <c r="D222" s="14">
        <f>IF(A222&lt;=$B$9*12,MIN(B222+C222,$B$6*(1+$B$7/100)^INT((A222-1)/12)),0)</f>
        <v/>
      </c>
      <c r="E222" s="14">
        <f>B222+C222-D222</f>
        <v/>
      </c>
      <c r="F222" s="14">
        <f>IF(B222+C222&gt;0,F221-D222*F221/(B222+C222),0)</f>
        <v/>
      </c>
      <c r="G222">
        <f>IF(AND(A222&lt;=$B$9*12,D222&gt;0,ROUND(D222,2)&gt;=ROUND($B$6*(1+$B$7/100)^INT((A222-1)/12),2)),1,0)</f>
        <v/>
      </c>
      <c r="H222" s="14">
        <f>IF(B222+C222&gt;0,D222-D222*F221/(B222+C222),0)</f>
        <v/>
      </c>
    </row>
    <row r="223">
      <c r="A223" t="n">
        <v>202</v>
      </c>
      <c r="B223" s="14">
        <f>E222</f>
        <v/>
      </c>
      <c r="C223" s="14">
        <f>IF(A223&lt;=$B$9*12,B223*$B$8/1200,0)</f>
        <v/>
      </c>
      <c r="D223" s="14">
        <f>IF(A223&lt;=$B$9*12,MIN(B223+C223,$B$6*(1+$B$7/100)^INT((A223-1)/12)),0)</f>
        <v/>
      </c>
      <c r="E223" s="14">
        <f>B223+C223-D223</f>
        <v/>
      </c>
      <c r="F223" s="14">
        <f>IF(B223+C223&gt;0,F222-D223*F222/(B223+C223),0)</f>
        <v/>
      </c>
      <c r="G223">
        <f>IF(AND(A223&lt;=$B$9*12,D223&gt;0,ROUND(D223,2)&gt;=ROUND($B$6*(1+$B$7/100)^INT((A223-1)/12),2)),1,0)</f>
        <v/>
      </c>
      <c r="H223" s="14">
        <f>IF(B223+C223&gt;0,D223-D223*F222/(B223+C223),0)</f>
        <v/>
      </c>
    </row>
    <row r="224">
      <c r="A224" t="n">
        <v>203</v>
      </c>
      <c r="B224" s="14">
        <f>E223</f>
        <v/>
      </c>
      <c r="C224" s="14">
        <f>IF(A224&lt;=$B$9*12,B224*$B$8/1200,0)</f>
        <v/>
      </c>
      <c r="D224" s="14">
        <f>IF(A224&lt;=$B$9*12,MIN(B224+C224,$B$6*(1+$B$7/100)^INT((A224-1)/12)),0)</f>
        <v/>
      </c>
      <c r="E224" s="14">
        <f>B224+C224-D224</f>
        <v/>
      </c>
      <c r="F224" s="14">
        <f>IF(B224+C224&gt;0,F223-D224*F223/(B224+C224),0)</f>
        <v/>
      </c>
      <c r="G224">
        <f>IF(AND(A224&lt;=$B$9*12,D224&gt;0,ROUND(D224,2)&gt;=ROUND($B$6*(1+$B$7/100)^INT((A224-1)/12),2)),1,0)</f>
        <v/>
      </c>
      <c r="H224" s="14">
        <f>IF(B224+C224&gt;0,D224-D224*F223/(B224+C224),0)</f>
        <v/>
      </c>
    </row>
    <row r="225">
      <c r="A225" t="n">
        <v>204</v>
      </c>
      <c r="B225" s="14">
        <f>E224</f>
        <v/>
      </c>
      <c r="C225" s="14">
        <f>IF(A225&lt;=$B$9*12,B225*$B$8/1200,0)</f>
        <v/>
      </c>
      <c r="D225" s="14">
        <f>IF(A225&lt;=$B$9*12,MIN(B225+C225,$B$6*(1+$B$7/100)^INT((A225-1)/12)),0)</f>
        <v/>
      </c>
      <c r="E225" s="14">
        <f>B225+C225-D225</f>
        <v/>
      </c>
      <c r="F225" s="14">
        <f>IF(B225+C225&gt;0,F224-D225*F224/(B225+C225),0)</f>
        <v/>
      </c>
      <c r="G225">
        <f>IF(AND(A225&lt;=$B$9*12,D225&gt;0,ROUND(D225,2)&gt;=ROUND($B$6*(1+$B$7/100)^INT((A225-1)/12),2)),1,0)</f>
        <v/>
      </c>
      <c r="H225" s="14">
        <f>IF(B225+C225&gt;0,D225-D225*F224/(B225+C225),0)</f>
        <v/>
      </c>
    </row>
    <row r="226">
      <c r="A226" t="n">
        <v>205</v>
      </c>
      <c r="B226" s="14">
        <f>E225</f>
        <v/>
      </c>
      <c r="C226" s="14">
        <f>IF(A226&lt;=$B$9*12,B226*$B$8/1200,0)</f>
        <v/>
      </c>
      <c r="D226" s="14">
        <f>IF(A226&lt;=$B$9*12,MIN(B226+C226,$B$6*(1+$B$7/100)^INT((A226-1)/12)),0)</f>
        <v/>
      </c>
      <c r="E226" s="14">
        <f>B226+C226-D226</f>
        <v/>
      </c>
      <c r="F226" s="14">
        <f>IF(B226+C226&gt;0,F225-D226*F225/(B226+C226),0)</f>
        <v/>
      </c>
      <c r="G226">
        <f>IF(AND(A226&lt;=$B$9*12,D226&gt;0,ROUND(D226,2)&gt;=ROUND($B$6*(1+$B$7/100)^INT((A226-1)/12),2)),1,0)</f>
        <v/>
      </c>
      <c r="H226" s="14">
        <f>IF(B226+C226&gt;0,D226-D226*F225/(B226+C226),0)</f>
        <v/>
      </c>
    </row>
    <row r="227">
      <c r="A227" t="n">
        <v>206</v>
      </c>
      <c r="B227" s="14">
        <f>E226</f>
        <v/>
      </c>
      <c r="C227" s="14">
        <f>IF(A227&lt;=$B$9*12,B227*$B$8/1200,0)</f>
        <v/>
      </c>
      <c r="D227" s="14">
        <f>IF(A227&lt;=$B$9*12,MIN(B227+C227,$B$6*(1+$B$7/100)^INT((A227-1)/12)),0)</f>
        <v/>
      </c>
      <c r="E227" s="14">
        <f>B227+C227-D227</f>
        <v/>
      </c>
      <c r="F227" s="14">
        <f>IF(B227+C227&gt;0,F226-D227*F226/(B227+C227),0)</f>
        <v/>
      </c>
      <c r="G227">
        <f>IF(AND(A227&lt;=$B$9*12,D227&gt;0,ROUND(D227,2)&gt;=ROUND($B$6*(1+$B$7/100)^INT((A227-1)/12),2)),1,0)</f>
        <v/>
      </c>
      <c r="H227" s="14">
        <f>IF(B227+C227&gt;0,D227-D227*F226/(B227+C227),0)</f>
        <v/>
      </c>
    </row>
    <row r="228">
      <c r="A228" t="n">
        <v>207</v>
      </c>
      <c r="B228" s="14">
        <f>E227</f>
        <v/>
      </c>
      <c r="C228" s="14">
        <f>IF(A228&lt;=$B$9*12,B228*$B$8/1200,0)</f>
        <v/>
      </c>
      <c r="D228" s="14">
        <f>IF(A228&lt;=$B$9*12,MIN(B228+C228,$B$6*(1+$B$7/100)^INT((A228-1)/12)),0)</f>
        <v/>
      </c>
      <c r="E228" s="14">
        <f>B228+C228-D228</f>
        <v/>
      </c>
      <c r="F228" s="14">
        <f>IF(B228+C228&gt;0,F227-D228*F227/(B228+C228),0)</f>
        <v/>
      </c>
      <c r="G228">
        <f>IF(AND(A228&lt;=$B$9*12,D228&gt;0,ROUND(D228,2)&gt;=ROUND($B$6*(1+$B$7/100)^INT((A228-1)/12),2)),1,0)</f>
        <v/>
      </c>
      <c r="H228" s="14">
        <f>IF(B228+C228&gt;0,D228-D228*F227/(B228+C228),0)</f>
        <v/>
      </c>
    </row>
    <row r="229">
      <c r="A229" t="n">
        <v>208</v>
      </c>
      <c r="B229" s="14">
        <f>E228</f>
        <v/>
      </c>
      <c r="C229" s="14">
        <f>IF(A229&lt;=$B$9*12,B229*$B$8/1200,0)</f>
        <v/>
      </c>
      <c r="D229" s="14">
        <f>IF(A229&lt;=$B$9*12,MIN(B229+C229,$B$6*(1+$B$7/100)^INT((A229-1)/12)),0)</f>
        <v/>
      </c>
      <c r="E229" s="14">
        <f>B229+C229-D229</f>
        <v/>
      </c>
      <c r="F229" s="14">
        <f>IF(B229+C229&gt;0,F228-D229*F228/(B229+C229),0)</f>
        <v/>
      </c>
      <c r="G229">
        <f>IF(AND(A229&lt;=$B$9*12,D229&gt;0,ROUND(D229,2)&gt;=ROUND($B$6*(1+$B$7/100)^INT((A229-1)/12),2)),1,0)</f>
        <v/>
      </c>
      <c r="H229" s="14">
        <f>IF(B229+C229&gt;0,D229-D229*F228/(B229+C229),0)</f>
        <v/>
      </c>
    </row>
    <row r="230">
      <c r="A230" t="n">
        <v>209</v>
      </c>
      <c r="B230" s="14">
        <f>E229</f>
        <v/>
      </c>
      <c r="C230" s="14">
        <f>IF(A230&lt;=$B$9*12,B230*$B$8/1200,0)</f>
        <v/>
      </c>
      <c r="D230" s="14">
        <f>IF(A230&lt;=$B$9*12,MIN(B230+C230,$B$6*(1+$B$7/100)^INT((A230-1)/12)),0)</f>
        <v/>
      </c>
      <c r="E230" s="14">
        <f>B230+C230-D230</f>
        <v/>
      </c>
      <c r="F230" s="14">
        <f>IF(B230+C230&gt;0,F229-D230*F229/(B230+C230),0)</f>
        <v/>
      </c>
      <c r="G230">
        <f>IF(AND(A230&lt;=$B$9*12,D230&gt;0,ROUND(D230,2)&gt;=ROUND($B$6*(1+$B$7/100)^INT((A230-1)/12),2)),1,0)</f>
        <v/>
      </c>
      <c r="H230" s="14">
        <f>IF(B230+C230&gt;0,D230-D230*F229/(B230+C230),0)</f>
        <v/>
      </c>
    </row>
    <row r="231">
      <c r="A231" t="n">
        <v>210</v>
      </c>
      <c r="B231" s="14">
        <f>E230</f>
        <v/>
      </c>
      <c r="C231" s="14">
        <f>IF(A231&lt;=$B$9*12,B231*$B$8/1200,0)</f>
        <v/>
      </c>
      <c r="D231" s="14">
        <f>IF(A231&lt;=$B$9*12,MIN(B231+C231,$B$6*(1+$B$7/100)^INT((A231-1)/12)),0)</f>
        <v/>
      </c>
      <c r="E231" s="14">
        <f>B231+C231-D231</f>
        <v/>
      </c>
      <c r="F231" s="14">
        <f>IF(B231+C231&gt;0,F230-D231*F230/(B231+C231),0)</f>
        <v/>
      </c>
      <c r="G231">
        <f>IF(AND(A231&lt;=$B$9*12,D231&gt;0,ROUND(D231,2)&gt;=ROUND($B$6*(1+$B$7/100)^INT((A231-1)/12),2)),1,0)</f>
        <v/>
      </c>
      <c r="H231" s="14">
        <f>IF(B231+C231&gt;0,D231-D231*F230/(B231+C231),0)</f>
        <v/>
      </c>
    </row>
    <row r="232">
      <c r="A232" t="n">
        <v>211</v>
      </c>
      <c r="B232" s="14">
        <f>E231</f>
        <v/>
      </c>
      <c r="C232" s="14">
        <f>IF(A232&lt;=$B$9*12,B232*$B$8/1200,0)</f>
        <v/>
      </c>
      <c r="D232" s="14">
        <f>IF(A232&lt;=$B$9*12,MIN(B232+C232,$B$6*(1+$B$7/100)^INT((A232-1)/12)),0)</f>
        <v/>
      </c>
      <c r="E232" s="14">
        <f>B232+C232-D232</f>
        <v/>
      </c>
      <c r="F232" s="14">
        <f>IF(B232+C232&gt;0,F231-D232*F231/(B232+C232),0)</f>
        <v/>
      </c>
      <c r="G232">
        <f>IF(AND(A232&lt;=$B$9*12,D232&gt;0,ROUND(D232,2)&gt;=ROUND($B$6*(1+$B$7/100)^INT((A232-1)/12),2)),1,0)</f>
        <v/>
      </c>
      <c r="H232" s="14">
        <f>IF(B232+C232&gt;0,D232-D232*F231/(B232+C232),0)</f>
        <v/>
      </c>
    </row>
    <row r="233">
      <c r="A233" t="n">
        <v>212</v>
      </c>
      <c r="B233" s="14">
        <f>E232</f>
        <v/>
      </c>
      <c r="C233" s="14">
        <f>IF(A233&lt;=$B$9*12,B233*$B$8/1200,0)</f>
        <v/>
      </c>
      <c r="D233" s="14">
        <f>IF(A233&lt;=$B$9*12,MIN(B233+C233,$B$6*(1+$B$7/100)^INT((A233-1)/12)),0)</f>
        <v/>
      </c>
      <c r="E233" s="14">
        <f>B233+C233-D233</f>
        <v/>
      </c>
      <c r="F233" s="14">
        <f>IF(B233+C233&gt;0,F232-D233*F232/(B233+C233),0)</f>
        <v/>
      </c>
      <c r="G233">
        <f>IF(AND(A233&lt;=$B$9*12,D233&gt;0,ROUND(D233,2)&gt;=ROUND($B$6*(1+$B$7/100)^INT((A233-1)/12),2)),1,0)</f>
        <v/>
      </c>
      <c r="H233" s="14">
        <f>IF(B233+C233&gt;0,D233-D233*F232/(B233+C233),0)</f>
        <v/>
      </c>
    </row>
    <row r="234">
      <c r="A234" t="n">
        <v>213</v>
      </c>
      <c r="B234" s="14">
        <f>E233</f>
        <v/>
      </c>
      <c r="C234" s="14">
        <f>IF(A234&lt;=$B$9*12,B234*$B$8/1200,0)</f>
        <v/>
      </c>
      <c r="D234" s="14">
        <f>IF(A234&lt;=$B$9*12,MIN(B234+C234,$B$6*(1+$B$7/100)^INT((A234-1)/12)),0)</f>
        <v/>
      </c>
      <c r="E234" s="14">
        <f>B234+C234-D234</f>
        <v/>
      </c>
      <c r="F234" s="14">
        <f>IF(B234+C234&gt;0,F233-D234*F233/(B234+C234),0)</f>
        <v/>
      </c>
      <c r="G234">
        <f>IF(AND(A234&lt;=$B$9*12,D234&gt;0,ROUND(D234,2)&gt;=ROUND($B$6*(1+$B$7/100)^INT((A234-1)/12),2)),1,0)</f>
        <v/>
      </c>
      <c r="H234" s="14">
        <f>IF(B234+C234&gt;0,D234-D234*F233/(B234+C234),0)</f>
        <v/>
      </c>
    </row>
    <row r="235">
      <c r="A235" t="n">
        <v>214</v>
      </c>
      <c r="B235" s="14">
        <f>E234</f>
        <v/>
      </c>
      <c r="C235" s="14">
        <f>IF(A235&lt;=$B$9*12,B235*$B$8/1200,0)</f>
        <v/>
      </c>
      <c r="D235" s="14">
        <f>IF(A235&lt;=$B$9*12,MIN(B235+C235,$B$6*(1+$B$7/100)^INT((A235-1)/12)),0)</f>
        <v/>
      </c>
      <c r="E235" s="14">
        <f>B235+C235-D235</f>
        <v/>
      </c>
      <c r="F235" s="14">
        <f>IF(B235+C235&gt;0,F234-D235*F234/(B235+C235),0)</f>
        <v/>
      </c>
      <c r="G235">
        <f>IF(AND(A235&lt;=$B$9*12,D235&gt;0,ROUND(D235,2)&gt;=ROUND($B$6*(1+$B$7/100)^INT((A235-1)/12),2)),1,0)</f>
        <v/>
      </c>
      <c r="H235" s="14">
        <f>IF(B235+C235&gt;0,D235-D235*F234/(B235+C235),0)</f>
        <v/>
      </c>
    </row>
    <row r="236">
      <c r="A236" t="n">
        <v>215</v>
      </c>
      <c r="B236" s="14">
        <f>E235</f>
        <v/>
      </c>
      <c r="C236" s="14">
        <f>IF(A236&lt;=$B$9*12,B236*$B$8/1200,0)</f>
        <v/>
      </c>
      <c r="D236" s="14">
        <f>IF(A236&lt;=$B$9*12,MIN(B236+C236,$B$6*(1+$B$7/100)^INT((A236-1)/12)),0)</f>
        <v/>
      </c>
      <c r="E236" s="14">
        <f>B236+C236-D236</f>
        <v/>
      </c>
      <c r="F236" s="14">
        <f>IF(B236+C236&gt;0,F235-D236*F235/(B236+C236),0)</f>
        <v/>
      </c>
      <c r="G236">
        <f>IF(AND(A236&lt;=$B$9*12,D236&gt;0,ROUND(D236,2)&gt;=ROUND($B$6*(1+$B$7/100)^INT((A236-1)/12),2)),1,0)</f>
        <v/>
      </c>
      <c r="H236" s="14">
        <f>IF(B236+C236&gt;0,D236-D236*F235/(B236+C236),0)</f>
        <v/>
      </c>
    </row>
    <row r="237">
      <c r="A237" t="n">
        <v>216</v>
      </c>
      <c r="B237" s="14">
        <f>E236</f>
        <v/>
      </c>
      <c r="C237" s="14">
        <f>IF(A237&lt;=$B$9*12,B237*$B$8/1200,0)</f>
        <v/>
      </c>
      <c r="D237" s="14">
        <f>IF(A237&lt;=$B$9*12,MIN(B237+C237,$B$6*(1+$B$7/100)^INT((A237-1)/12)),0)</f>
        <v/>
      </c>
      <c r="E237" s="14">
        <f>B237+C237-D237</f>
        <v/>
      </c>
      <c r="F237" s="14">
        <f>IF(B237+C237&gt;0,F236-D237*F236/(B237+C237),0)</f>
        <v/>
      </c>
      <c r="G237">
        <f>IF(AND(A237&lt;=$B$9*12,D237&gt;0,ROUND(D237,2)&gt;=ROUND($B$6*(1+$B$7/100)^INT((A237-1)/12),2)),1,0)</f>
        <v/>
      </c>
      <c r="H237" s="14">
        <f>IF(B237+C237&gt;0,D237-D237*F236/(B237+C237),0)</f>
        <v/>
      </c>
    </row>
    <row r="238">
      <c r="A238" t="n">
        <v>217</v>
      </c>
      <c r="B238" s="14">
        <f>E237</f>
        <v/>
      </c>
      <c r="C238" s="14">
        <f>IF(A238&lt;=$B$9*12,B238*$B$8/1200,0)</f>
        <v/>
      </c>
      <c r="D238" s="14">
        <f>IF(A238&lt;=$B$9*12,MIN(B238+C238,$B$6*(1+$B$7/100)^INT((A238-1)/12)),0)</f>
        <v/>
      </c>
      <c r="E238" s="14">
        <f>B238+C238-D238</f>
        <v/>
      </c>
      <c r="F238" s="14">
        <f>IF(B238+C238&gt;0,F237-D238*F237/(B238+C238),0)</f>
        <v/>
      </c>
      <c r="G238">
        <f>IF(AND(A238&lt;=$B$9*12,D238&gt;0,ROUND(D238,2)&gt;=ROUND($B$6*(1+$B$7/100)^INT((A238-1)/12),2)),1,0)</f>
        <v/>
      </c>
      <c r="H238" s="14">
        <f>IF(B238+C238&gt;0,D238-D238*F237/(B238+C238),0)</f>
        <v/>
      </c>
    </row>
    <row r="239">
      <c r="A239" t="n">
        <v>218</v>
      </c>
      <c r="B239" s="14">
        <f>E238</f>
        <v/>
      </c>
      <c r="C239" s="14">
        <f>IF(A239&lt;=$B$9*12,B239*$B$8/1200,0)</f>
        <v/>
      </c>
      <c r="D239" s="14">
        <f>IF(A239&lt;=$B$9*12,MIN(B239+C239,$B$6*(1+$B$7/100)^INT((A239-1)/12)),0)</f>
        <v/>
      </c>
      <c r="E239" s="14">
        <f>B239+C239-D239</f>
        <v/>
      </c>
      <c r="F239" s="14">
        <f>IF(B239+C239&gt;0,F238-D239*F238/(B239+C239),0)</f>
        <v/>
      </c>
      <c r="G239">
        <f>IF(AND(A239&lt;=$B$9*12,D239&gt;0,ROUND(D239,2)&gt;=ROUND($B$6*(1+$B$7/100)^INT((A239-1)/12),2)),1,0)</f>
        <v/>
      </c>
      <c r="H239" s="14">
        <f>IF(B239+C239&gt;0,D239-D239*F238/(B239+C239),0)</f>
        <v/>
      </c>
    </row>
    <row r="240">
      <c r="A240" t="n">
        <v>219</v>
      </c>
      <c r="B240" s="14">
        <f>E239</f>
        <v/>
      </c>
      <c r="C240" s="14">
        <f>IF(A240&lt;=$B$9*12,B240*$B$8/1200,0)</f>
        <v/>
      </c>
      <c r="D240" s="14">
        <f>IF(A240&lt;=$B$9*12,MIN(B240+C240,$B$6*(1+$B$7/100)^INT((A240-1)/12)),0)</f>
        <v/>
      </c>
      <c r="E240" s="14">
        <f>B240+C240-D240</f>
        <v/>
      </c>
      <c r="F240" s="14">
        <f>IF(B240+C240&gt;0,F239-D240*F239/(B240+C240),0)</f>
        <v/>
      </c>
      <c r="G240">
        <f>IF(AND(A240&lt;=$B$9*12,D240&gt;0,ROUND(D240,2)&gt;=ROUND($B$6*(1+$B$7/100)^INT((A240-1)/12),2)),1,0)</f>
        <v/>
      </c>
      <c r="H240" s="14">
        <f>IF(B240+C240&gt;0,D240-D240*F239/(B240+C240),0)</f>
        <v/>
      </c>
    </row>
    <row r="241">
      <c r="A241" t="n">
        <v>220</v>
      </c>
      <c r="B241" s="14">
        <f>E240</f>
        <v/>
      </c>
      <c r="C241" s="14">
        <f>IF(A241&lt;=$B$9*12,B241*$B$8/1200,0)</f>
        <v/>
      </c>
      <c r="D241" s="14">
        <f>IF(A241&lt;=$B$9*12,MIN(B241+C241,$B$6*(1+$B$7/100)^INT((A241-1)/12)),0)</f>
        <v/>
      </c>
      <c r="E241" s="14">
        <f>B241+C241-D241</f>
        <v/>
      </c>
      <c r="F241" s="14">
        <f>IF(B241+C241&gt;0,F240-D241*F240/(B241+C241),0)</f>
        <v/>
      </c>
      <c r="G241">
        <f>IF(AND(A241&lt;=$B$9*12,D241&gt;0,ROUND(D241,2)&gt;=ROUND($B$6*(1+$B$7/100)^INT((A241-1)/12),2)),1,0)</f>
        <v/>
      </c>
      <c r="H241" s="14">
        <f>IF(B241+C241&gt;0,D241-D241*F240/(B241+C241),0)</f>
        <v/>
      </c>
    </row>
    <row r="242">
      <c r="A242" t="n">
        <v>221</v>
      </c>
      <c r="B242" s="14">
        <f>E241</f>
        <v/>
      </c>
      <c r="C242" s="14">
        <f>IF(A242&lt;=$B$9*12,B242*$B$8/1200,0)</f>
        <v/>
      </c>
      <c r="D242" s="14">
        <f>IF(A242&lt;=$B$9*12,MIN(B242+C242,$B$6*(1+$B$7/100)^INT((A242-1)/12)),0)</f>
        <v/>
      </c>
      <c r="E242" s="14">
        <f>B242+C242-D242</f>
        <v/>
      </c>
      <c r="F242" s="14">
        <f>IF(B242+C242&gt;0,F241-D242*F241/(B242+C242),0)</f>
        <v/>
      </c>
      <c r="G242">
        <f>IF(AND(A242&lt;=$B$9*12,D242&gt;0,ROUND(D242,2)&gt;=ROUND($B$6*(1+$B$7/100)^INT((A242-1)/12),2)),1,0)</f>
        <v/>
      </c>
      <c r="H242" s="14">
        <f>IF(B242+C242&gt;0,D242-D242*F241/(B242+C242),0)</f>
        <v/>
      </c>
    </row>
    <row r="243">
      <c r="A243" t="n">
        <v>222</v>
      </c>
      <c r="B243" s="14">
        <f>E242</f>
        <v/>
      </c>
      <c r="C243" s="14">
        <f>IF(A243&lt;=$B$9*12,B243*$B$8/1200,0)</f>
        <v/>
      </c>
      <c r="D243" s="14">
        <f>IF(A243&lt;=$B$9*12,MIN(B243+C243,$B$6*(1+$B$7/100)^INT((A243-1)/12)),0)</f>
        <v/>
      </c>
      <c r="E243" s="14">
        <f>B243+C243-D243</f>
        <v/>
      </c>
      <c r="F243" s="14">
        <f>IF(B243+C243&gt;0,F242-D243*F242/(B243+C243),0)</f>
        <v/>
      </c>
      <c r="G243">
        <f>IF(AND(A243&lt;=$B$9*12,D243&gt;0,ROUND(D243,2)&gt;=ROUND($B$6*(1+$B$7/100)^INT((A243-1)/12),2)),1,0)</f>
        <v/>
      </c>
      <c r="H243" s="14">
        <f>IF(B243+C243&gt;0,D243-D243*F242/(B243+C243),0)</f>
        <v/>
      </c>
    </row>
    <row r="244">
      <c r="A244" t="n">
        <v>223</v>
      </c>
      <c r="B244" s="14">
        <f>E243</f>
        <v/>
      </c>
      <c r="C244" s="14">
        <f>IF(A244&lt;=$B$9*12,B244*$B$8/1200,0)</f>
        <v/>
      </c>
      <c r="D244" s="14">
        <f>IF(A244&lt;=$B$9*12,MIN(B244+C244,$B$6*(1+$B$7/100)^INT((A244-1)/12)),0)</f>
        <v/>
      </c>
      <c r="E244" s="14">
        <f>B244+C244-D244</f>
        <v/>
      </c>
      <c r="F244" s="14">
        <f>IF(B244+C244&gt;0,F243-D244*F243/(B244+C244),0)</f>
        <v/>
      </c>
      <c r="G244">
        <f>IF(AND(A244&lt;=$B$9*12,D244&gt;0,ROUND(D244,2)&gt;=ROUND($B$6*(1+$B$7/100)^INT((A244-1)/12),2)),1,0)</f>
        <v/>
      </c>
      <c r="H244" s="14">
        <f>IF(B244+C244&gt;0,D244-D244*F243/(B244+C244),0)</f>
        <v/>
      </c>
    </row>
    <row r="245">
      <c r="A245" t="n">
        <v>224</v>
      </c>
      <c r="B245" s="14">
        <f>E244</f>
        <v/>
      </c>
      <c r="C245" s="14">
        <f>IF(A245&lt;=$B$9*12,B245*$B$8/1200,0)</f>
        <v/>
      </c>
      <c r="D245" s="14">
        <f>IF(A245&lt;=$B$9*12,MIN(B245+C245,$B$6*(1+$B$7/100)^INT((A245-1)/12)),0)</f>
        <v/>
      </c>
      <c r="E245" s="14">
        <f>B245+C245-D245</f>
        <v/>
      </c>
      <c r="F245" s="14">
        <f>IF(B245+C245&gt;0,F244-D245*F244/(B245+C245),0)</f>
        <v/>
      </c>
      <c r="G245">
        <f>IF(AND(A245&lt;=$B$9*12,D245&gt;0,ROUND(D245,2)&gt;=ROUND($B$6*(1+$B$7/100)^INT((A245-1)/12),2)),1,0)</f>
        <v/>
      </c>
      <c r="H245" s="14">
        <f>IF(B245+C245&gt;0,D245-D245*F244/(B245+C245),0)</f>
        <v/>
      </c>
    </row>
    <row r="246">
      <c r="A246" t="n">
        <v>225</v>
      </c>
      <c r="B246" s="14">
        <f>E245</f>
        <v/>
      </c>
      <c r="C246" s="14">
        <f>IF(A246&lt;=$B$9*12,B246*$B$8/1200,0)</f>
        <v/>
      </c>
      <c r="D246" s="14">
        <f>IF(A246&lt;=$B$9*12,MIN(B246+C246,$B$6*(1+$B$7/100)^INT((A246-1)/12)),0)</f>
        <v/>
      </c>
      <c r="E246" s="14">
        <f>B246+C246-D246</f>
        <v/>
      </c>
      <c r="F246" s="14">
        <f>IF(B246+C246&gt;0,F245-D246*F245/(B246+C246),0)</f>
        <v/>
      </c>
      <c r="G246">
        <f>IF(AND(A246&lt;=$B$9*12,D246&gt;0,ROUND(D246,2)&gt;=ROUND($B$6*(1+$B$7/100)^INT((A246-1)/12),2)),1,0)</f>
        <v/>
      </c>
      <c r="H246" s="14">
        <f>IF(B246+C246&gt;0,D246-D246*F245/(B246+C246),0)</f>
        <v/>
      </c>
    </row>
    <row r="247">
      <c r="A247" t="n">
        <v>226</v>
      </c>
      <c r="B247" s="14">
        <f>E246</f>
        <v/>
      </c>
      <c r="C247" s="14">
        <f>IF(A247&lt;=$B$9*12,B247*$B$8/1200,0)</f>
        <v/>
      </c>
      <c r="D247" s="14">
        <f>IF(A247&lt;=$B$9*12,MIN(B247+C247,$B$6*(1+$B$7/100)^INT((A247-1)/12)),0)</f>
        <v/>
      </c>
      <c r="E247" s="14">
        <f>B247+C247-D247</f>
        <v/>
      </c>
      <c r="F247" s="14">
        <f>IF(B247+C247&gt;0,F246-D247*F246/(B247+C247),0)</f>
        <v/>
      </c>
      <c r="G247">
        <f>IF(AND(A247&lt;=$B$9*12,D247&gt;0,ROUND(D247,2)&gt;=ROUND($B$6*(1+$B$7/100)^INT((A247-1)/12),2)),1,0)</f>
        <v/>
      </c>
      <c r="H247" s="14">
        <f>IF(B247+C247&gt;0,D247-D247*F246/(B247+C247),0)</f>
        <v/>
      </c>
    </row>
    <row r="248">
      <c r="A248" t="n">
        <v>227</v>
      </c>
      <c r="B248" s="14">
        <f>E247</f>
        <v/>
      </c>
      <c r="C248" s="14">
        <f>IF(A248&lt;=$B$9*12,B248*$B$8/1200,0)</f>
        <v/>
      </c>
      <c r="D248" s="14">
        <f>IF(A248&lt;=$B$9*12,MIN(B248+C248,$B$6*(1+$B$7/100)^INT((A248-1)/12)),0)</f>
        <v/>
      </c>
      <c r="E248" s="14">
        <f>B248+C248-D248</f>
        <v/>
      </c>
      <c r="F248" s="14">
        <f>IF(B248+C248&gt;0,F247-D248*F247/(B248+C248),0)</f>
        <v/>
      </c>
      <c r="G248">
        <f>IF(AND(A248&lt;=$B$9*12,D248&gt;0,ROUND(D248,2)&gt;=ROUND($B$6*(1+$B$7/100)^INT((A248-1)/12),2)),1,0)</f>
        <v/>
      </c>
      <c r="H248" s="14">
        <f>IF(B248+C248&gt;0,D248-D248*F247/(B248+C248),0)</f>
        <v/>
      </c>
    </row>
    <row r="249">
      <c r="A249" t="n">
        <v>228</v>
      </c>
      <c r="B249" s="14">
        <f>E248</f>
        <v/>
      </c>
      <c r="C249" s="14">
        <f>IF(A249&lt;=$B$9*12,B249*$B$8/1200,0)</f>
        <v/>
      </c>
      <c r="D249" s="14">
        <f>IF(A249&lt;=$B$9*12,MIN(B249+C249,$B$6*(1+$B$7/100)^INT((A249-1)/12)),0)</f>
        <v/>
      </c>
      <c r="E249" s="14">
        <f>B249+C249-D249</f>
        <v/>
      </c>
      <c r="F249" s="14">
        <f>IF(B249+C249&gt;0,F248-D249*F248/(B249+C249),0)</f>
        <v/>
      </c>
      <c r="G249">
        <f>IF(AND(A249&lt;=$B$9*12,D249&gt;0,ROUND(D249,2)&gt;=ROUND($B$6*(1+$B$7/100)^INT((A249-1)/12),2)),1,0)</f>
        <v/>
      </c>
      <c r="H249" s="14">
        <f>IF(B249+C249&gt;0,D249-D249*F248/(B249+C249),0)</f>
        <v/>
      </c>
    </row>
    <row r="250">
      <c r="A250" t="n">
        <v>229</v>
      </c>
      <c r="B250" s="14">
        <f>E249</f>
        <v/>
      </c>
      <c r="C250" s="14">
        <f>IF(A250&lt;=$B$9*12,B250*$B$8/1200,0)</f>
        <v/>
      </c>
      <c r="D250" s="14">
        <f>IF(A250&lt;=$B$9*12,MIN(B250+C250,$B$6*(1+$B$7/100)^INT((A250-1)/12)),0)</f>
        <v/>
      </c>
      <c r="E250" s="14">
        <f>B250+C250-D250</f>
        <v/>
      </c>
      <c r="F250" s="14">
        <f>IF(B250+C250&gt;0,F249-D250*F249/(B250+C250),0)</f>
        <v/>
      </c>
      <c r="G250">
        <f>IF(AND(A250&lt;=$B$9*12,D250&gt;0,ROUND(D250,2)&gt;=ROUND($B$6*(1+$B$7/100)^INT((A250-1)/12),2)),1,0)</f>
        <v/>
      </c>
      <c r="H250" s="14">
        <f>IF(B250+C250&gt;0,D250-D250*F249/(B250+C250),0)</f>
        <v/>
      </c>
    </row>
    <row r="251">
      <c r="A251" t="n">
        <v>230</v>
      </c>
      <c r="B251" s="14">
        <f>E250</f>
        <v/>
      </c>
      <c r="C251" s="14">
        <f>IF(A251&lt;=$B$9*12,B251*$B$8/1200,0)</f>
        <v/>
      </c>
      <c r="D251" s="14">
        <f>IF(A251&lt;=$B$9*12,MIN(B251+C251,$B$6*(1+$B$7/100)^INT((A251-1)/12)),0)</f>
        <v/>
      </c>
      <c r="E251" s="14">
        <f>B251+C251-D251</f>
        <v/>
      </c>
      <c r="F251" s="14">
        <f>IF(B251+C251&gt;0,F250-D251*F250/(B251+C251),0)</f>
        <v/>
      </c>
      <c r="G251">
        <f>IF(AND(A251&lt;=$B$9*12,D251&gt;0,ROUND(D251,2)&gt;=ROUND($B$6*(1+$B$7/100)^INT((A251-1)/12),2)),1,0)</f>
        <v/>
      </c>
      <c r="H251" s="14">
        <f>IF(B251+C251&gt;0,D251-D251*F250/(B251+C251),0)</f>
        <v/>
      </c>
    </row>
    <row r="252">
      <c r="A252" t="n">
        <v>231</v>
      </c>
      <c r="B252" s="14">
        <f>E251</f>
        <v/>
      </c>
      <c r="C252" s="14">
        <f>IF(A252&lt;=$B$9*12,B252*$B$8/1200,0)</f>
        <v/>
      </c>
      <c r="D252" s="14">
        <f>IF(A252&lt;=$B$9*12,MIN(B252+C252,$B$6*(1+$B$7/100)^INT((A252-1)/12)),0)</f>
        <v/>
      </c>
      <c r="E252" s="14">
        <f>B252+C252-D252</f>
        <v/>
      </c>
      <c r="F252" s="14">
        <f>IF(B252+C252&gt;0,F251-D252*F251/(B252+C252),0)</f>
        <v/>
      </c>
      <c r="G252">
        <f>IF(AND(A252&lt;=$B$9*12,D252&gt;0,ROUND(D252,2)&gt;=ROUND($B$6*(1+$B$7/100)^INT((A252-1)/12),2)),1,0)</f>
        <v/>
      </c>
      <c r="H252" s="14">
        <f>IF(B252+C252&gt;0,D252-D252*F251/(B252+C252),0)</f>
        <v/>
      </c>
    </row>
    <row r="253">
      <c r="A253" t="n">
        <v>232</v>
      </c>
      <c r="B253" s="14">
        <f>E252</f>
        <v/>
      </c>
      <c r="C253" s="14">
        <f>IF(A253&lt;=$B$9*12,B253*$B$8/1200,0)</f>
        <v/>
      </c>
      <c r="D253" s="14">
        <f>IF(A253&lt;=$B$9*12,MIN(B253+C253,$B$6*(1+$B$7/100)^INT((A253-1)/12)),0)</f>
        <v/>
      </c>
      <c r="E253" s="14">
        <f>B253+C253-D253</f>
        <v/>
      </c>
      <c r="F253" s="14">
        <f>IF(B253+C253&gt;0,F252-D253*F252/(B253+C253),0)</f>
        <v/>
      </c>
      <c r="G253">
        <f>IF(AND(A253&lt;=$B$9*12,D253&gt;0,ROUND(D253,2)&gt;=ROUND($B$6*(1+$B$7/100)^INT((A253-1)/12),2)),1,0)</f>
        <v/>
      </c>
      <c r="H253" s="14">
        <f>IF(B253+C253&gt;0,D253-D253*F252/(B253+C253),0)</f>
        <v/>
      </c>
    </row>
    <row r="254">
      <c r="A254" t="n">
        <v>233</v>
      </c>
      <c r="B254" s="14">
        <f>E253</f>
        <v/>
      </c>
      <c r="C254" s="14">
        <f>IF(A254&lt;=$B$9*12,B254*$B$8/1200,0)</f>
        <v/>
      </c>
      <c r="D254" s="14">
        <f>IF(A254&lt;=$B$9*12,MIN(B254+C254,$B$6*(1+$B$7/100)^INT((A254-1)/12)),0)</f>
        <v/>
      </c>
      <c r="E254" s="14">
        <f>B254+C254-D254</f>
        <v/>
      </c>
      <c r="F254" s="14">
        <f>IF(B254+C254&gt;0,F253-D254*F253/(B254+C254),0)</f>
        <v/>
      </c>
      <c r="G254">
        <f>IF(AND(A254&lt;=$B$9*12,D254&gt;0,ROUND(D254,2)&gt;=ROUND($B$6*(1+$B$7/100)^INT((A254-1)/12),2)),1,0)</f>
        <v/>
      </c>
      <c r="H254" s="14">
        <f>IF(B254+C254&gt;0,D254-D254*F253/(B254+C254),0)</f>
        <v/>
      </c>
    </row>
    <row r="255">
      <c r="A255" t="n">
        <v>234</v>
      </c>
      <c r="B255" s="14">
        <f>E254</f>
        <v/>
      </c>
      <c r="C255" s="14">
        <f>IF(A255&lt;=$B$9*12,B255*$B$8/1200,0)</f>
        <v/>
      </c>
      <c r="D255" s="14">
        <f>IF(A255&lt;=$B$9*12,MIN(B255+C255,$B$6*(1+$B$7/100)^INT((A255-1)/12)),0)</f>
        <v/>
      </c>
      <c r="E255" s="14">
        <f>B255+C255-D255</f>
        <v/>
      </c>
      <c r="F255" s="14">
        <f>IF(B255+C255&gt;0,F254-D255*F254/(B255+C255),0)</f>
        <v/>
      </c>
      <c r="G255">
        <f>IF(AND(A255&lt;=$B$9*12,D255&gt;0,ROUND(D255,2)&gt;=ROUND($B$6*(1+$B$7/100)^INT((A255-1)/12),2)),1,0)</f>
        <v/>
      </c>
      <c r="H255" s="14">
        <f>IF(B255+C255&gt;0,D255-D255*F254/(B255+C255),0)</f>
        <v/>
      </c>
    </row>
    <row r="256">
      <c r="A256" t="n">
        <v>235</v>
      </c>
      <c r="B256" s="14">
        <f>E255</f>
        <v/>
      </c>
      <c r="C256" s="14">
        <f>IF(A256&lt;=$B$9*12,B256*$B$8/1200,0)</f>
        <v/>
      </c>
      <c r="D256" s="14">
        <f>IF(A256&lt;=$B$9*12,MIN(B256+C256,$B$6*(1+$B$7/100)^INT((A256-1)/12)),0)</f>
        <v/>
      </c>
      <c r="E256" s="14">
        <f>B256+C256-D256</f>
        <v/>
      </c>
      <c r="F256" s="14">
        <f>IF(B256+C256&gt;0,F255-D256*F255/(B256+C256),0)</f>
        <v/>
      </c>
      <c r="G256">
        <f>IF(AND(A256&lt;=$B$9*12,D256&gt;0,ROUND(D256,2)&gt;=ROUND($B$6*(1+$B$7/100)^INT((A256-1)/12),2)),1,0)</f>
        <v/>
      </c>
      <c r="H256" s="14">
        <f>IF(B256+C256&gt;0,D256-D256*F255/(B256+C256),0)</f>
        <v/>
      </c>
    </row>
    <row r="257">
      <c r="A257" t="n">
        <v>236</v>
      </c>
      <c r="B257" s="14">
        <f>E256</f>
        <v/>
      </c>
      <c r="C257" s="14">
        <f>IF(A257&lt;=$B$9*12,B257*$B$8/1200,0)</f>
        <v/>
      </c>
      <c r="D257" s="14">
        <f>IF(A257&lt;=$B$9*12,MIN(B257+C257,$B$6*(1+$B$7/100)^INT((A257-1)/12)),0)</f>
        <v/>
      </c>
      <c r="E257" s="14">
        <f>B257+C257-D257</f>
        <v/>
      </c>
      <c r="F257" s="14">
        <f>IF(B257+C257&gt;0,F256-D257*F256/(B257+C257),0)</f>
        <v/>
      </c>
      <c r="G257">
        <f>IF(AND(A257&lt;=$B$9*12,D257&gt;0,ROUND(D257,2)&gt;=ROUND($B$6*(1+$B$7/100)^INT((A257-1)/12),2)),1,0)</f>
        <v/>
      </c>
      <c r="H257" s="14">
        <f>IF(B257+C257&gt;0,D257-D257*F256/(B257+C257),0)</f>
        <v/>
      </c>
    </row>
    <row r="258">
      <c r="A258" t="n">
        <v>237</v>
      </c>
      <c r="B258" s="14">
        <f>E257</f>
        <v/>
      </c>
      <c r="C258" s="14">
        <f>IF(A258&lt;=$B$9*12,B258*$B$8/1200,0)</f>
        <v/>
      </c>
      <c r="D258" s="14">
        <f>IF(A258&lt;=$B$9*12,MIN(B258+C258,$B$6*(1+$B$7/100)^INT((A258-1)/12)),0)</f>
        <v/>
      </c>
      <c r="E258" s="14">
        <f>B258+C258-D258</f>
        <v/>
      </c>
      <c r="F258" s="14">
        <f>IF(B258+C258&gt;0,F257-D258*F257/(B258+C258),0)</f>
        <v/>
      </c>
      <c r="G258">
        <f>IF(AND(A258&lt;=$B$9*12,D258&gt;0,ROUND(D258,2)&gt;=ROUND($B$6*(1+$B$7/100)^INT((A258-1)/12),2)),1,0)</f>
        <v/>
      </c>
      <c r="H258" s="14">
        <f>IF(B258+C258&gt;0,D258-D258*F257/(B258+C258),0)</f>
        <v/>
      </c>
    </row>
    <row r="259">
      <c r="A259" t="n">
        <v>238</v>
      </c>
      <c r="B259" s="14">
        <f>E258</f>
        <v/>
      </c>
      <c r="C259" s="14">
        <f>IF(A259&lt;=$B$9*12,B259*$B$8/1200,0)</f>
        <v/>
      </c>
      <c r="D259" s="14">
        <f>IF(A259&lt;=$B$9*12,MIN(B259+C259,$B$6*(1+$B$7/100)^INT((A259-1)/12)),0)</f>
        <v/>
      </c>
      <c r="E259" s="14">
        <f>B259+C259-D259</f>
        <v/>
      </c>
      <c r="F259" s="14">
        <f>IF(B259+C259&gt;0,F258-D259*F258/(B259+C259),0)</f>
        <v/>
      </c>
      <c r="G259">
        <f>IF(AND(A259&lt;=$B$9*12,D259&gt;0,ROUND(D259,2)&gt;=ROUND($B$6*(1+$B$7/100)^INT((A259-1)/12),2)),1,0)</f>
        <v/>
      </c>
      <c r="H259" s="14">
        <f>IF(B259+C259&gt;0,D259-D259*F258/(B259+C259),0)</f>
        <v/>
      </c>
    </row>
    <row r="260">
      <c r="A260" t="n">
        <v>239</v>
      </c>
      <c r="B260" s="14">
        <f>E259</f>
        <v/>
      </c>
      <c r="C260" s="14">
        <f>IF(A260&lt;=$B$9*12,B260*$B$8/1200,0)</f>
        <v/>
      </c>
      <c r="D260" s="14">
        <f>IF(A260&lt;=$B$9*12,MIN(B260+C260,$B$6*(1+$B$7/100)^INT((A260-1)/12)),0)</f>
        <v/>
      </c>
      <c r="E260" s="14">
        <f>B260+C260-D260</f>
        <v/>
      </c>
      <c r="F260" s="14">
        <f>IF(B260+C260&gt;0,F259-D260*F259/(B260+C260),0)</f>
        <v/>
      </c>
      <c r="G260">
        <f>IF(AND(A260&lt;=$B$9*12,D260&gt;0,ROUND(D260,2)&gt;=ROUND($B$6*(1+$B$7/100)^INT((A260-1)/12),2)),1,0)</f>
        <v/>
      </c>
      <c r="H260" s="14">
        <f>IF(B260+C260&gt;0,D260-D260*F259/(B260+C260),0)</f>
        <v/>
      </c>
    </row>
    <row r="261">
      <c r="A261" t="n">
        <v>240</v>
      </c>
      <c r="B261" s="14">
        <f>E260</f>
        <v/>
      </c>
      <c r="C261" s="14">
        <f>IF(A261&lt;=$B$9*12,B261*$B$8/1200,0)</f>
        <v/>
      </c>
      <c r="D261" s="14">
        <f>IF(A261&lt;=$B$9*12,MIN(B261+C261,$B$6*(1+$B$7/100)^INT((A261-1)/12)),0)</f>
        <v/>
      </c>
      <c r="E261" s="14">
        <f>B261+C261-D261</f>
        <v/>
      </c>
      <c r="F261" s="14">
        <f>IF(B261+C261&gt;0,F260-D261*F260/(B261+C261),0)</f>
        <v/>
      </c>
      <c r="G261">
        <f>IF(AND(A261&lt;=$B$9*12,D261&gt;0,ROUND(D261,2)&gt;=ROUND($B$6*(1+$B$7/100)^INT((A261-1)/12),2)),1,0)</f>
        <v/>
      </c>
      <c r="H261" s="14">
        <f>IF(B261+C261&gt;0,D261-D261*F260/(B261+C261),0)</f>
        <v/>
      </c>
    </row>
    <row r="262">
      <c r="A262" t="n">
        <v>241</v>
      </c>
      <c r="B262" s="14">
        <f>E261</f>
        <v/>
      </c>
      <c r="C262" s="14">
        <f>IF(A262&lt;=$B$9*12,B262*$B$8/1200,0)</f>
        <v/>
      </c>
      <c r="D262" s="14">
        <f>IF(A262&lt;=$B$9*12,MIN(B262+C262,$B$6*(1+$B$7/100)^INT((A262-1)/12)),0)</f>
        <v/>
      </c>
      <c r="E262" s="14">
        <f>B262+C262-D262</f>
        <v/>
      </c>
      <c r="F262" s="14">
        <f>IF(B262+C262&gt;0,F261-D262*F261/(B262+C262),0)</f>
        <v/>
      </c>
      <c r="G262">
        <f>IF(AND(A262&lt;=$B$9*12,D262&gt;0,ROUND(D262,2)&gt;=ROUND($B$6*(1+$B$7/100)^INT((A262-1)/12),2)),1,0)</f>
        <v/>
      </c>
      <c r="H262" s="14">
        <f>IF(B262+C262&gt;0,D262-D262*F261/(B262+C262),0)</f>
        <v/>
      </c>
    </row>
    <row r="263">
      <c r="A263" t="n">
        <v>242</v>
      </c>
      <c r="B263" s="14">
        <f>E262</f>
        <v/>
      </c>
      <c r="C263" s="14">
        <f>IF(A263&lt;=$B$9*12,B263*$B$8/1200,0)</f>
        <v/>
      </c>
      <c r="D263" s="14">
        <f>IF(A263&lt;=$B$9*12,MIN(B263+C263,$B$6*(1+$B$7/100)^INT((A263-1)/12)),0)</f>
        <v/>
      </c>
      <c r="E263" s="14">
        <f>B263+C263-D263</f>
        <v/>
      </c>
      <c r="F263" s="14">
        <f>IF(B263+C263&gt;0,F262-D263*F262/(B263+C263),0)</f>
        <v/>
      </c>
      <c r="G263">
        <f>IF(AND(A263&lt;=$B$9*12,D263&gt;0,ROUND(D263,2)&gt;=ROUND($B$6*(1+$B$7/100)^INT((A263-1)/12),2)),1,0)</f>
        <v/>
      </c>
      <c r="H263" s="14">
        <f>IF(B263+C263&gt;0,D263-D263*F262/(B263+C263),0)</f>
        <v/>
      </c>
    </row>
    <row r="264">
      <c r="A264" t="n">
        <v>243</v>
      </c>
      <c r="B264" s="14">
        <f>E263</f>
        <v/>
      </c>
      <c r="C264" s="14">
        <f>IF(A264&lt;=$B$9*12,B264*$B$8/1200,0)</f>
        <v/>
      </c>
      <c r="D264" s="14">
        <f>IF(A264&lt;=$B$9*12,MIN(B264+C264,$B$6*(1+$B$7/100)^INT((A264-1)/12)),0)</f>
        <v/>
      </c>
      <c r="E264" s="14">
        <f>B264+C264-D264</f>
        <v/>
      </c>
      <c r="F264" s="14">
        <f>IF(B264+C264&gt;0,F263-D264*F263/(B264+C264),0)</f>
        <v/>
      </c>
      <c r="G264">
        <f>IF(AND(A264&lt;=$B$9*12,D264&gt;0,ROUND(D264,2)&gt;=ROUND($B$6*(1+$B$7/100)^INT((A264-1)/12),2)),1,0)</f>
        <v/>
      </c>
      <c r="H264" s="14">
        <f>IF(B264+C264&gt;0,D264-D264*F263/(B264+C264),0)</f>
        <v/>
      </c>
    </row>
    <row r="265">
      <c r="A265" t="n">
        <v>244</v>
      </c>
      <c r="B265" s="14">
        <f>E264</f>
        <v/>
      </c>
      <c r="C265" s="14">
        <f>IF(A265&lt;=$B$9*12,B265*$B$8/1200,0)</f>
        <v/>
      </c>
      <c r="D265" s="14">
        <f>IF(A265&lt;=$B$9*12,MIN(B265+C265,$B$6*(1+$B$7/100)^INT((A265-1)/12)),0)</f>
        <v/>
      </c>
      <c r="E265" s="14">
        <f>B265+C265-D265</f>
        <v/>
      </c>
      <c r="F265" s="14">
        <f>IF(B265+C265&gt;0,F264-D265*F264/(B265+C265),0)</f>
        <v/>
      </c>
      <c r="G265">
        <f>IF(AND(A265&lt;=$B$9*12,D265&gt;0,ROUND(D265,2)&gt;=ROUND($B$6*(1+$B$7/100)^INT((A265-1)/12),2)),1,0)</f>
        <v/>
      </c>
      <c r="H265" s="14">
        <f>IF(B265+C265&gt;0,D265-D265*F264/(B265+C265),0)</f>
        <v/>
      </c>
    </row>
    <row r="266">
      <c r="A266" t="n">
        <v>245</v>
      </c>
      <c r="B266" s="14">
        <f>E265</f>
        <v/>
      </c>
      <c r="C266" s="14">
        <f>IF(A266&lt;=$B$9*12,B266*$B$8/1200,0)</f>
        <v/>
      </c>
      <c r="D266" s="14">
        <f>IF(A266&lt;=$B$9*12,MIN(B266+C266,$B$6*(1+$B$7/100)^INT((A266-1)/12)),0)</f>
        <v/>
      </c>
      <c r="E266" s="14">
        <f>B266+C266-D266</f>
        <v/>
      </c>
      <c r="F266" s="14">
        <f>IF(B266+C266&gt;0,F265-D266*F265/(B266+C266),0)</f>
        <v/>
      </c>
      <c r="G266">
        <f>IF(AND(A266&lt;=$B$9*12,D266&gt;0,ROUND(D266,2)&gt;=ROUND($B$6*(1+$B$7/100)^INT((A266-1)/12),2)),1,0)</f>
        <v/>
      </c>
      <c r="H266" s="14">
        <f>IF(B266+C266&gt;0,D266-D266*F265/(B266+C266),0)</f>
        <v/>
      </c>
    </row>
    <row r="267">
      <c r="A267" t="n">
        <v>246</v>
      </c>
      <c r="B267" s="14">
        <f>E266</f>
        <v/>
      </c>
      <c r="C267" s="14">
        <f>IF(A267&lt;=$B$9*12,B267*$B$8/1200,0)</f>
        <v/>
      </c>
      <c r="D267" s="14">
        <f>IF(A267&lt;=$B$9*12,MIN(B267+C267,$B$6*(1+$B$7/100)^INT((A267-1)/12)),0)</f>
        <v/>
      </c>
      <c r="E267" s="14">
        <f>B267+C267-D267</f>
        <v/>
      </c>
      <c r="F267" s="14">
        <f>IF(B267+C267&gt;0,F266-D267*F266/(B267+C267),0)</f>
        <v/>
      </c>
      <c r="G267">
        <f>IF(AND(A267&lt;=$B$9*12,D267&gt;0,ROUND(D267,2)&gt;=ROUND($B$6*(1+$B$7/100)^INT((A267-1)/12),2)),1,0)</f>
        <v/>
      </c>
      <c r="H267" s="14">
        <f>IF(B267+C267&gt;0,D267-D267*F266/(B267+C267),0)</f>
        <v/>
      </c>
    </row>
    <row r="268">
      <c r="A268" t="n">
        <v>247</v>
      </c>
      <c r="B268" s="14">
        <f>E267</f>
        <v/>
      </c>
      <c r="C268" s="14">
        <f>IF(A268&lt;=$B$9*12,B268*$B$8/1200,0)</f>
        <v/>
      </c>
      <c r="D268" s="14">
        <f>IF(A268&lt;=$B$9*12,MIN(B268+C268,$B$6*(1+$B$7/100)^INT((A268-1)/12)),0)</f>
        <v/>
      </c>
      <c r="E268" s="14">
        <f>B268+C268-D268</f>
        <v/>
      </c>
      <c r="F268" s="14">
        <f>IF(B268+C268&gt;0,F267-D268*F267/(B268+C268),0)</f>
        <v/>
      </c>
      <c r="G268">
        <f>IF(AND(A268&lt;=$B$9*12,D268&gt;0,ROUND(D268,2)&gt;=ROUND($B$6*(1+$B$7/100)^INT((A268-1)/12),2)),1,0)</f>
        <v/>
      </c>
      <c r="H268" s="14">
        <f>IF(B268+C268&gt;0,D268-D268*F267/(B268+C268),0)</f>
        <v/>
      </c>
    </row>
    <row r="269">
      <c r="A269" t="n">
        <v>248</v>
      </c>
      <c r="B269" s="14">
        <f>E268</f>
        <v/>
      </c>
      <c r="C269" s="14">
        <f>IF(A269&lt;=$B$9*12,B269*$B$8/1200,0)</f>
        <v/>
      </c>
      <c r="D269" s="14">
        <f>IF(A269&lt;=$B$9*12,MIN(B269+C269,$B$6*(1+$B$7/100)^INT((A269-1)/12)),0)</f>
        <v/>
      </c>
      <c r="E269" s="14">
        <f>B269+C269-D269</f>
        <v/>
      </c>
      <c r="F269" s="14">
        <f>IF(B269+C269&gt;0,F268-D269*F268/(B269+C269),0)</f>
        <v/>
      </c>
      <c r="G269">
        <f>IF(AND(A269&lt;=$B$9*12,D269&gt;0,ROUND(D269,2)&gt;=ROUND($B$6*(1+$B$7/100)^INT((A269-1)/12),2)),1,0)</f>
        <v/>
      </c>
      <c r="H269" s="14">
        <f>IF(B269+C269&gt;0,D269-D269*F268/(B269+C269),0)</f>
        <v/>
      </c>
    </row>
    <row r="270">
      <c r="A270" t="n">
        <v>249</v>
      </c>
      <c r="B270" s="14">
        <f>E269</f>
        <v/>
      </c>
      <c r="C270" s="14">
        <f>IF(A270&lt;=$B$9*12,B270*$B$8/1200,0)</f>
        <v/>
      </c>
      <c r="D270" s="14">
        <f>IF(A270&lt;=$B$9*12,MIN(B270+C270,$B$6*(1+$B$7/100)^INT((A270-1)/12)),0)</f>
        <v/>
      </c>
      <c r="E270" s="14">
        <f>B270+C270-D270</f>
        <v/>
      </c>
      <c r="F270" s="14">
        <f>IF(B270+C270&gt;0,F269-D270*F269/(B270+C270),0)</f>
        <v/>
      </c>
      <c r="G270">
        <f>IF(AND(A270&lt;=$B$9*12,D270&gt;0,ROUND(D270,2)&gt;=ROUND($B$6*(1+$B$7/100)^INT((A270-1)/12),2)),1,0)</f>
        <v/>
      </c>
      <c r="H270" s="14">
        <f>IF(B270+C270&gt;0,D270-D270*F269/(B270+C270),0)</f>
        <v/>
      </c>
    </row>
    <row r="271">
      <c r="A271" t="n">
        <v>250</v>
      </c>
      <c r="B271" s="14">
        <f>E270</f>
        <v/>
      </c>
      <c r="C271" s="14">
        <f>IF(A271&lt;=$B$9*12,B271*$B$8/1200,0)</f>
        <v/>
      </c>
      <c r="D271" s="14">
        <f>IF(A271&lt;=$B$9*12,MIN(B271+C271,$B$6*(1+$B$7/100)^INT((A271-1)/12)),0)</f>
        <v/>
      </c>
      <c r="E271" s="14">
        <f>B271+C271-D271</f>
        <v/>
      </c>
      <c r="F271" s="14">
        <f>IF(B271+C271&gt;0,F270-D271*F270/(B271+C271),0)</f>
        <v/>
      </c>
      <c r="G271">
        <f>IF(AND(A271&lt;=$B$9*12,D271&gt;0,ROUND(D271,2)&gt;=ROUND($B$6*(1+$B$7/100)^INT((A271-1)/12),2)),1,0)</f>
        <v/>
      </c>
      <c r="H271" s="14">
        <f>IF(B271+C271&gt;0,D271-D271*F270/(B271+C271),0)</f>
        <v/>
      </c>
    </row>
    <row r="272">
      <c r="A272" t="n">
        <v>251</v>
      </c>
      <c r="B272" s="14">
        <f>E271</f>
        <v/>
      </c>
      <c r="C272" s="14">
        <f>IF(A272&lt;=$B$9*12,B272*$B$8/1200,0)</f>
        <v/>
      </c>
      <c r="D272" s="14">
        <f>IF(A272&lt;=$B$9*12,MIN(B272+C272,$B$6*(1+$B$7/100)^INT((A272-1)/12)),0)</f>
        <v/>
      </c>
      <c r="E272" s="14">
        <f>B272+C272-D272</f>
        <v/>
      </c>
      <c r="F272" s="14">
        <f>IF(B272+C272&gt;0,F271-D272*F271/(B272+C272),0)</f>
        <v/>
      </c>
      <c r="G272">
        <f>IF(AND(A272&lt;=$B$9*12,D272&gt;0,ROUND(D272,2)&gt;=ROUND($B$6*(1+$B$7/100)^INT((A272-1)/12),2)),1,0)</f>
        <v/>
      </c>
      <c r="H272" s="14">
        <f>IF(B272+C272&gt;0,D272-D272*F271/(B272+C272),0)</f>
        <v/>
      </c>
    </row>
    <row r="273">
      <c r="A273" t="n">
        <v>252</v>
      </c>
      <c r="B273" s="14">
        <f>E272</f>
        <v/>
      </c>
      <c r="C273" s="14">
        <f>IF(A273&lt;=$B$9*12,B273*$B$8/1200,0)</f>
        <v/>
      </c>
      <c r="D273" s="14">
        <f>IF(A273&lt;=$B$9*12,MIN(B273+C273,$B$6*(1+$B$7/100)^INT((A273-1)/12)),0)</f>
        <v/>
      </c>
      <c r="E273" s="14">
        <f>B273+C273-D273</f>
        <v/>
      </c>
      <c r="F273" s="14">
        <f>IF(B273+C273&gt;0,F272-D273*F272/(B273+C273),0)</f>
        <v/>
      </c>
      <c r="G273">
        <f>IF(AND(A273&lt;=$B$9*12,D273&gt;0,ROUND(D273,2)&gt;=ROUND($B$6*(1+$B$7/100)^INT((A273-1)/12),2)),1,0)</f>
        <v/>
      </c>
      <c r="H273" s="14">
        <f>IF(B273+C273&gt;0,D273-D273*F272/(B273+C273),0)</f>
        <v/>
      </c>
    </row>
    <row r="274">
      <c r="A274" t="n">
        <v>253</v>
      </c>
      <c r="B274" s="14">
        <f>E273</f>
        <v/>
      </c>
      <c r="C274" s="14">
        <f>IF(A274&lt;=$B$9*12,B274*$B$8/1200,0)</f>
        <v/>
      </c>
      <c r="D274" s="14">
        <f>IF(A274&lt;=$B$9*12,MIN(B274+C274,$B$6*(1+$B$7/100)^INT((A274-1)/12)),0)</f>
        <v/>
      </c>
      <c r="E274" s="14">
        <f>B274+C274-D274</f>
        <v/>
      </c>
      <c r="F274" s="14">
        <f>IF(B274+C274&gt;0,F273-D274*F273/(B274+C274),0)</f>
        <v/>
      </c>
      <c r="G274">
        <f>IF(AND(A274&lt;=$B$9*12,D274&gt;0,ROUND(D274,2)&gt;=ROUND($B$6*(1+$B$7/100)^INT((A274-1)/12),2)),1,0)</f>
        <v/>
      </c>
      <c r="H274" s="14">
        <f>IF(B274+C274&gt;0,D274-D274*F273/(B274+C274),0)</f>
        <v/>
      </c>
    </row>
    <row r="275">
      <c r="A275" t="n">
        <v>254</v>
      </c>
      <c r="B275" s="14">
        <f>E274</f>
        <v/>
      </c>
      <c r="C275" s="14">
        <f>IF(A275&lt;=$B$9*12,B275*$B$8/1200,0)</f>
        <v/>
      </c>
      <c r="D275" s="14">
        <f>IF(A275&lt;=$B$9*12,MIN(B275+C275,$B$6*(1+$B$7/100)^INT((A275-1)/12)),0)</f>
        <v/>
      </c>
      <c r="E275" s="14">
        <f>B275+C275-D275</f>
        <v/>
      </c>
      <c r="F275" s="14">
        <f>IF(B275+C275&gt;0,F274-D275*F274/(B275+C275),0)</f>
        <v/>
      </c>
      <c r="G275">
        <f>IF(AND(A275&lt;=$B$9*12,D275&gt;0,ROUND(D275,2)&gt;=ROUND($B$6*(1+$B$7/100)^INT((A275-1)/12),2)),1,0)</f>
        <v/>
      </c>
      <c r="H275" s="14">
        <f>IF(B275+C275&gt;0,D275-D275*F274/(B275+C275),0)</f>
        <v/>
      </c>
    </row>
    <row r="276">
      <c r="A276" t="n">
        <v>255</v>
      </c>
      <c r="B276" s="14">
        <f>E275</f>
        <v/>
      </c>
      <c r="C276" s="14">
        <f>IF(A276&lt;=$B$9*12,B276*$B$8/1200,0)</f>
        <v/>
      </c>
      <c r="D276" s="14">
        <f>IF(A276&lt;=$B$9*12,MIN(B276+C276,$B$6*(1+$B$7/100)^INT((A276-1)/12)),0)</f>
        <v/>
      </c>
      <c r="E276" s="14">
        <f>B276+C276-D276</f>
        <v/>
      </c>
      <c r="F276" s="14">
        <f>IF(B276+C276&gt;0,F275-D276*F275/(B276+C276),0)</f>
        <v/>
      </c>
      <c r="G276">
        <f>IF(AND(A276&lt;=$B$9*12,D276&gt;0,ROUND(D276,2)&gt;=ROUND($B$6*(1+$B$7/100)^INT((A276-1)/12),2)),1,0)</f>
        <v/>
      </c>
      <c r="H276" s="14">
        <f>IF(B276+C276&gt;0,D276-D276*F275/(B276+C276),0)</f>
        <v/>
      </c>
    </row>
    <row r="277">
      <c r="A277" t="n">
        <v>256</v>
      </c>
      <c r="B277" s="14">
        <f>E276</f>
        <v/>
      </c>
      <c r="C277" s="14">
        <f>IF(A277&lt;=$B$9*12,B277*$B$8/1200,0)</f>
        <v/>
      </c>
      <c r="D277" s="14">
        <f>IF(A277&lt;=$B$9*12,MIN(B277+C277,$B$6*(1+$B$7/100)^INT((A277-1)/12)),0)</f>
        <v/>
      </c>
      <c r="E277" s="14">
        <f>B277+C277-D277</f>
        <v/>
      </c>
      <c r="F277" s="14">
        <f>IF(B277+C277&gt;0,F276-D277*F276/(B277+C277),0)</f>
        <v/>
      </c>
      <c r="G277">
        <f>IF(AND(A277&lt;=$B$9*12,D277&gt;0,ROUND(D277,2)&gt;=ROUND($B$6*(1+$B$7/100)^INT((A277-1)/12),2)),1,0)</f>
        <v/>
      </c>
      <c r="H277" s="14">
        <f>IF(B277+C277&gt;0,D277-D277*F276/(B277+C277),0)</f>
        <v/>
      </c>
    </row>
    <row r="278">
      <c r="A278" t="n">
        <v>257</v>
      </c>
      <c r="B278" s="14">
        <f>E277</f>
        <v/>
      </c>
      <c r="C278" s="14">
        <f>IF(A278&lt;=$B$9*12,B278*$B$8/1200,0)</f>
        <v/>
      </c>
      <c r="D278" s="14">
        <f>IF(A278&lt;=$B$9*12,MIN(B278+C278,$B$6*(1+$B$7/100)^INT((A278-1)/12)),0)</f>
        <v/>
      </c>
      <c r="E278" s="14">
        <f>B278+C278-D278</f>
        <v/>
      </c>
      <c r="F278" s="14">
        <f>IF(B278+C278&gt;0,F277-D278*F277/(B278+C278),0)</f>
        <v/>
      </c>
      <c r="G278">
        <f>IF(AND(A278&lt;=$B$9*12,D278&gt;0,ROUND(D278,2)&gt;=ROUND($B$6*(1+$B$7/100)^INT((A278-1)/12),2)),1,0)</f>
        <v/>
      </c>
      <c r="H278" s="14">
        <f>IF(B278+C278&gt;0,D278-D278*F277/(B278+C278),0)</f>
        <v/>
      </c>
    </row>
    <row r="279">
      <c r="A279" t="n">
        <v>258</v>
      </c>
      <c r="B279" s="14">
        <f>E278</f>
        <v/>
      </c>
      <c r="C279" s="14">
        <f>IF(A279&lt;=$B$9*12,B279*$B$8/1200,0)</f>
        <v/>
      </c>
      <c r="D279" s="14">
        <f>IF(A279&lt;=$B$9*12,MIN(B279+C279,$B$6*(1+$B$7/100)^INT((A279-1)/12)),0)</f>
        <v/>
      </c>
      <c r="E279" s="14">
        <f>B279+C279-D279</f>
        <v/>
      </c>
      <c r="F279" s="14">
        <f>IF(B279+C279&gt;0,F278-D279*F278/(B279+C279),0)</f>
        <v/>
      </c>
      <c r="G279">
        <f>IF(AND(A279&lt;=$B$9*12,D279&gt;0,ROUND(D279,2)&gt;=ROUND($B$6*(1+$B$7/100)^INT((A279-1)/12),2)),1,0)</f>
        <v/>
      </c>
      <c r="H279" s="14">
        <f>IF(B279+C279&gt;0,D279-D279*F278/(B279+C279),0)</f>
        <v/>
      </c>
    </row>
    <row r="280">
      <c r="A280" t="n">
        <v>259</v>
      </c>
      <c r="B280" s="14">
        <f>E279</f>
        <v/>
      </c>
      <c r="C280" s="14">
        <f>IF(A280&lt;=$B$9*12,B280*$B$8/1200,0)</f>
        <v/>
      </c>
      <c r="D280" s="14">
        <f>IF(A280&lt;=$B$9*12,MIN(B280+C280,$B$6*(1+$B$7/100)^INT((A280-1)/12)),0)</f>
        <v/>
      </c>
      <c r="E280" s="14">
        <f>B280+C280-D280</f>
        <v/>
      </c>
      <c r="F280" s="14">
        <f>IF(B280+C280&gt;0,F279-D280*F279/(B280+C280),0)</f>
        <v/>
      </c>
      <c r="G280">
        <f>IF(AND(A280&lt;=$B$9*12,D280&gt;0,ROUND(D280,2)&gt;=ROUND($B$6*(1+$B$7/100)^INT((A280-1)/12),2)),1,0)</f>
        <v/>
      </c>
      <c r="H280" s="14">
        <f>IF(B280+C280&gt;0,D280-D280*F279/(B280+C280),0)</f>
        <v/>
      </c>
    </row>
    <row r="281">
      <c r="A281" t="n">
        <v>260</v>
      </c>
      <c r="B281" s="14">
        <f>E280</f>
        <v/>
      </c>
      <c r="C281" s="14">
        <f>IF(A281&lt;=$B$9*12,B281*$B$8/1200,0)</f>
        <v/>
      </c>
      <c r="D281" s="14">
        <f>IF(A281&lt;=$B$9*12,MIN(B281+C281,$B$6*(1+$B$7/100)^INT((A281-1)/12)),0)</f>
        <v/>
      </c>
      <c r="E281" s="14">
        <f>B281+C281-D281</f>
        <v/>
      </c>
      <c r="F281" s="14">
        <f>IF(B281+C281&gt;0,F280-D281*F280/(B281+C281),0)</f>
        <v/>
      </c>
      <c r="G281">
        <f>IF(AND(A281&lt;=$B$9*12,D281&gt;0,ROUND(D281,2)&gt;=ROUND($B$6*(1+$B$7/100)^INT((A281-1)/12),2)),1,0)</f>
        <v/>
      </c>
      <c r="H281" s="14">
        <f>IF(B281+C281&gt;0,D281-D281*F280/(B281+C281),0)</f>
        <v/>
      </c>
    </row>
    <row r="282">
      <c r="A282" t="n">
        <v>261</v>
      </c>
      <c r="B282" s="14">
        <f>E281</f>
        <v/>
      </c>
      <c r="C282" s="14">
        <f>IF(A282&lt;=$B$9*12,B282*$B$8/1200,0)</f>
        <v/>
      </c>
      <c r="D282" s="14">
        <f>IF(A282&lt;=$B$9*12,MIN(B282+C282,$B$6*(1+$B$7/100)^INT((A282-1)/12)),0)</f>
        <v/>
      </c>
      <c r="E282" s="14">
        <f>B282+C282-D282</f>
        <v/>
      </c>
      <c r="F282" s="14">
        <f>IF(B282+C282&gt;0,F281-D282*F281/(B282+C282),0)</f>
        <v/>
      </c>
      <c r="G282">
        <f>IF(AND(A282&lt;=$B$9*12,D282&gt;0,ROUND(D282,2)&gt;=ROUND($B$6*(1+$B$7/100)^INT((A282-1)/12),2)),1,0)</f>
        <v/>
      </c>
      <c r="H282" s="14">
        <f>IF(B282+C282&gt;0,D282-D282*F281/(B282+C282),0)</f>
        <v/>
      </c>
    </row>
    <row r="283">
      <c r="A283" t="n">
        <v>262</v>
      </c>
      <c r="B283" s="14">
        <f>E282</f>
        <v/>
      </c>
      <c r="C283" s="14">
        <f>IF(A283&lt;=$B$9*12,B283*$B$8/1200,0)</f>
        <v/>
      </c>
      <c r="D283" s="14">
        <f>IF(A283&lt;=$B$9*12,MIN(B283+C283,$B$6*(1+$B$7/100)^INT((A283-1)/12)),0)</f>
        <v/>
      </c>
      <c r="E283" s="14">
        <f>B283+C283-D283</f>
        <v/>
      </c>
      <c r="F283" s="14">
        <f>IF(B283+C283&gt;0,F282-D283*F282/(B283+C283),0)</f>
        <v/>
      </c>
      <c r="G283">
        <f>IF(AND(A283&lt;=$B$9*12,D283&gt;0,ROUND(D283,2)&gt;=ROUND($B$6*(1+$B$7/100)^INT((A283-1)/12),2)),1,0)</f>
        <v/>
      </c>
      <c r="H283" s="14">
        <f>IF(B283+C283&gt;0,D283-D283*F282/(B283+C283),0)</f>
        <v/>
      </c>
    </row>
    <row r="284">
      <c r="A284" t="n">
        <v>263</v>
      </c>
      <c r="B284" s="14">
        <f>E283</f>
        <v/>
      </c>
      <c r="C284" s="14">
        <f>IF(A284&lt;=$B$9*12,B284*$B$8/1200,0)</f>
        <v/>
      </c>
      <c r="D284" s="14">
        <f>IF(A284&lt;=$B$9*12,MIN(B284+C284,$B$6*(1+$B$7/100)^INT((A284-1)/12)),0)</f>
        <v/>
      </c>
      <c r="E284" s="14">
        <f>B284+C284-D284</f>
        <v/>
      </c>
      <c r="F284" s="14">
        <f>IF(B284+C284&gt;0,F283-D284*F283/(B284+C284),0)</f>
        <v/>
      </c>
      <c r="G284">
        <f>IF(AND(A284&lt;=$B$9*12,D284&gt;0,ROUND(D284,2)&gt;=ROUND($B$6*(1+$B$7/100)^INT((A284-1)/12),2)),1,0)</f>
        <v/>
      </c>
      <c r="H284" s="14">
        <f>IF(B284+C284&gt;0,D284-D284*F283/(B284+C284),0)</f>
        <v/>
      </c>
    </row>
    <row r="285">
      <c r="A285" t="n">
        <v>264</v>
      </c>
      <c r="B285" s="14">
        <f>E284</f>
        <v/>
      </c>
      <c r="C285" s="14">
        <f>IF(A285&lt;=$B$9*12,B285*$B$8/1200,0)</f>
        <v/>
      </c>
      <c r="D285" s="14">
        <f>IF(A285&lt;=$B$9*12,MIN(B285+C285,$B$6*(1+$B$7/100)^INT((A285-1)/12)),0)</f>
        <v/>
      </c>
      <c r="E285" s="14">
        <f>B285+C285-D285</f>
        <v/>
      </c>
      <c r="F285" s="14">
        <f>IF(B285+C285&gt;0,F284-D285*F284/(B285+C285),0)</f>
        <v/>
      </c>
      <c r="G285">
        <f>IF(AND(A285&lt;=$B$9*12,D285&gt;0,ROUND(D285,2)&gt;=ROUND($B$6*(1+$B$7/100)^INT((A285-1)/12),2)),1,0)</f>
        <v/>
      </c>
      <c r="H285" s="14">
        <f>IF(B285+C285&gt;0,D285-D285*F284/(B285+C285),0)</f>
        <v/>
      </c>
    </row>
    <row r="286">
      <c r="A286" t="n">
        <v>265</v>
      </c>
      <c r="B286" s="14">
        <f>E285</f>
        <v/>
      </c>
      <c r="C286" s="14">
        <f>IF(A286&lt;=$B$9*12,B286*$B$8/1200,0)</f>
        <v/>
      </c>
      <c r="D286" s="14">
        <f>IF(A286&lt;=$B$9*12,MIN(B286+C286,$B$6*(1+$B$7/100)^INT((A286-1)/12)),0)</f>
        <v/>
      </c>
      <c r="E286" s="14">
        <f>B286+C286-D286</f>
        <v/>
      </c>
      <c r="F286" s="14">
        <f>IF(B286+C286&gt;0,F285-D286*F285/(B286+C286),0)</f>
        <v/>
      </c>
      <c r="G286">
        <f>IF(AND(A286&lt;=$B$9*12,D286&gt;0,ROUND(D286,2)&gt;=ROUND($B$6*(1+$B$7/100)^INT((A286-1)/12),2)),1,0)</f>
        <v/>
      </c>
      <c r="H286" s="14">
        <f>IF(B286+C286&gt;0,D286-D286*F285/(B286+C286),0)</f>
        <v/>
      </c>
    </row>
    <row r="287">
      <c r="A287" t="n">
        <v>266</v>
      </c>
      <c r="B287" s="14">
        <f>E286</f>
        <v/>
      </c>
      <c r="C287" s="14">
        <f>IF(A287&lt;=$B$9*12,B287*$B$8/1200,0)</f>
        <v/>
      </c>
      <c r="D287" s="14">
        <f>IF(A287&lt;=$B$9*12,MIN(B287+C287,$B$6*(1+$B$7/100)^INT((A287-1)/12)),0)</f>
        <v/>
      </c>
      <c r="E287" s="14">
        <f>B287+C287-D287</f>
        <v/>
      </c>
      <c r="F287" s="14">
        <f>IF(B287+C287&gt;0,F286-D287*F286/(B287+C287),0)</f>
        <v/>
      </c>
      <c r="G287">
        <f>IF(AND(A287&lt;=$B$9*12,D287&gt;0,ROUND(D287,2)&gt;=ROUND($B$6*(1+$B$7/100)^INT((A287-1)/12),2)),1,0)</f>
        <v/>
      </c>
      <c r="H287" s="14">
        <f>IF(B287+C287&gt;0,D287-D287*F286/(B287+C287),0)</f>
        <v/>
      </c>
    </row>
    <row r="288">
      <c r="A288" t="n">
        <v>267</v>
      </c>
      <c r="B288" s="14">
        <f>E287</f>
        <v/>
      </c>
      <c r="C288" s="14">
        <f>IF(A288&lt;=$B$9*12,B288*$B$8/1200,0)</f>
        <v/>
      </c>
      <c r="D288" s="14">
        <f>IF(A288&lt;=$B$9*12,MIN(B288+C288,$B$6*(1+$B$7/100)^INT((A288-1)/12)),0)</f>
        <v/>
      </c>
      <c r="E288" s="14">
        <f>B288+C288-D288</f>
        <v/>
      </c>
      <c r="F288" s="14">
        <f>IF(B288+C288&gt;0,F287-D288*F287/(B288+C288),0)</f>
        <v/>
      </c>
      <c r="G288">
        <f>IF(AND(A288&lt;=$B$9*12,D288&gt;0,ROUND(D288,2)&gt;=ROUND($B$6*(1+$B$7/100)^INT((A288-1)/12),2)),1,0)</f>
        <v/>
      </c>
      <c r="H288" s="14">
        <f>IF(B288+C288&gt;0,D288-D288*F287/(B288+C288),0)</f>
        <v/>
      </c>
    </row>
    <row r="289">
      <c r="A289" t="n">
        <v>268</v>
      </c>
      <c r="B289" s="14">
        <f>E288</f>
        <v/>
      </c>
      <c r="C289" s="14">
        <f>IF(A289&lt;=$B$9*12,B289*$B$8/1200,0)</f>
        <v/>
      </c>
      <c r="D289" s="14">
        <f>IF(A289&lt;=$B$9*12,MIN(B289+C289,$B$6*(1+$B$7/100)^INT((A289-1)/12)),0)</f>
        <v/>
      </c>
      <c r="E289" s="14">
        <f>B289+C289-D289</f>
        <v/>
      </c>
      <c r="F289" s="14">
        <f>IF(B289+C289&gt;0,F288-D289*F288/(B289+C289),0)</f>
        <v/>
      </c>
      <c r="G289">
        <f>IF(AND(A289&lt;=$B$9*12,D289&gt;0,ROUND(D289,2)&gt;=ROUND($B$6*(1+$B$7/100)^INT((A289-1)/12),2)),1,0)</f>
        <v/>
      </c>
      <c r="H289" s="14">
        <f>IF(B289+C289&gt;0,D289-D289*F288/(B289+C289),0)</f>
        <v/>
      </c>
    </row>
    <row r="290">
      <c r="A290" t="n">
        <v>269</v>
      </c>
      <c r="B290" s="14">
        <f>E289</f>
        <v/>
      </c>
      <c r="C290" s="14">
        <f>IF(A290&lt;=$B$9*12,B290*$B$8/1200,0)</f>
        <v/>
      </c>
      <c r="D290" s="14">
        <f>IF(A290&lt;=$B$9*12,MIN(B290+C290,$B$6*(1+$B$7/100)^INT((A290-1)/12)),0)</f>
        <v/>
      </c>
      <c r="E290" s="14">
        <f>B290+C290-D290</f>
        <v/>
      </c>
      <c r="F290" s="14">
        <f>IF(B290+C290&gt;0,F289-D290*F289/(B290+C290),0)</f>
        <v/>
      </c>
      <c r="G290">
        <f>IF(AND(A290&lt;=$B$9*12,D290&gt;0,ROUND(D290,2)&gt;=ROUND($B$6*(1+$B$7/100)^INT((A290-1)/12),2)),1,0)</f>
        <v/>
      </c>
      <c r="H290" s="14">
        <f>IF(B290+C290&gt;0,D290-D290*F289/(B290+C290),0)</f>
        <v/>
      </c>
    </row>
    <row r="291">
      <c r="A291" t="n">
        <v>270</v>
      </c>
      <c r="B291" s="14">
        <f>E290</f>
        <v/>
      </c>
      <c r="C291" s="14">
        <f>IF(A291&lt;=$B$9*12,B291*$B$8/1200,0)</f>
        <v/>
      </c>
      <c r="D291" s="14">
        <f>IF(A291&lt;=$B$9*12,MIN(B291+C291,$B$6*(1+$B$7/100)^INT((A291-1)/12)),0)</f>
        <v/>
      </c>
      <c r="E291" s="14">
        <f>B291+C291-D291</f>
        <v/>
      </c>
      <c r="F291" s="14">
        <f>IF(B291+C291&gt;0,F290-D291*F290/(B291+C291),0)</f>
        <v/>
      </c>
      <c r="G291">
        <f>IF(AND(A291&lt;=$B$9*12,D291&gt;0,ROUND(D291,2)&gt;=ROUND($B$6*(1+$B$7/100)^INT((A291-1)/12),2)),1,0)</f>
        <v/>
      </c>
      <c r="H291" s="14">
        <f>IF(B291+C291&gt;0,D291-D291*F290/(B291+C291),0)</f>
        <v/>
      </c>
    </row>
    <row r="292">
      <c r="A292" t="n">
        <v>271</v>
      </c>
      <c r="B292" s="14">
        <f>E291</f>
        <v/>
      </c>
      <c r="C292" s="14">
        <f>IF(A292&lt;=$B$9*12,B292*$B$8/1200,0)</f>
        <v/>
      </c>
      <c r="D292" s="14">
        <f>IF(A292&lt;=$B$9*12,MIN(B292+C292,$B$6*(1+$B$7/100)^INT((A292-1)/12)),0)</f>
        <v/>
      </c>
      <c r="E292" s="14">
        <f>B292+C292-D292</f>
        <v/>
      </c>
      <c r="F292" s="14">
        <f>IF(B292+C292&gt;0,F291-D292*F291/(B292+C292),0)</f>
        <v/>
      </c>
      <c r="G292">
        <f>IF(AND(A292&lt;=$B$9*12,D292&gt;0,ROUND(D292,2)&gt;=ROUND($B$6*(1+$B$7/100)^INT((A292-1)/12),2)),1,0)</f>
        <v/>
      </c>
      <c r="H292" s="14">
        <f>IF(B292+C292&gt;0,D292-D292*F291/(B292+C292),0)</f>
        <v/>
      </c>
    </row>
    <row r="293">
      <c r="A293" t="n">
        <v>272</v>
      </c>
      <c r="B293" s="14">
        <f>E292</f>
        <v/>
      </c>
      <c r="C293" s="14">
        <f>IF(A293&lt;=$B$9*12,B293*$B$8/1200,0)</f>
        <v/>
      </c>
      <c r="D293" s="14">
        <f>IF(A293&lt;=$B$9*12,MIN(B293+C293,$B$6*(1+$B$7/100)^INT((A293-1)/12)),0)</f>
        <v/>
      </c>
      <c r="E293" s="14">
        <f>B293+C293-D293</f>
        <v/>
      </c>
      <c r="F293" s="14">
        <f>IF(B293+C293&gt;0,F292-D293*F292/(B293+C293),0)</f>
        <v/>
      </c>
      <c r="G293">
        <f>IF(AND(A293&lt;=$B$9*12,D293&gt;0,ROUND(D293,2)&gt;=ROUND($B$6*(1+$B$7/100)^INT((A293-1)/12),2)),1,0)</f>
        <v/>
      </c>
      <c r="H293" s="14">
        <f>IF(B293+C293&gt;0,D293-D293*F292/(B293+C293),0)</f>
        <v/>
      </c>
    </row>
    <row r="294">
      <c r="A294" t="n">
        <v>273</v>
      </c>
      <c r="B294" s="14">
        <f>E293</f>
        <v/>
      </c>
      <c r="C294" s="14">
        <f>IF(A294&lt;=$B$9*12,B294*$B$8/1200,0)</f>
        <v/>
      </c>
      <c r="D294" s="14">
        <f>IF(A294&lt;=$B$9*12,MIN(B294+C294,$B$6*(1+$B$7/100)^INT((A294-1)/12)),0)</f>
        <v/>
      </c>
      <c r="E294" s="14">
        <f>B294+C294-D294</f>
        <v/>
      </c>
      <c r="F294" s="14">
        <f>IF(B294+C294&gt;0,F293-D294*F293/(B294+C294),0)</f>
        <v/>
      </c>
      <c r="G294">
        <f>IF(AND(A294&lt;=$B$9*12,D294&gt;0,ROUND(D294,2)&gt;=ROUND($B$6*(1+$B$7/100)^INT((A294-1)/12),2)),1,0)</f>
        <v/>
      </c>
      <c r="H294" s="14">
        <f>IF(B294+C294&gt;0,D294-D294*F293/(B294+C294),0)</f>
        <v/>
      </c>
    </row>
    <row r="295">
      <c r="A295" t="n">
        <v>274</v>
      </c>
      <c r="B295" s="14">
        <f>E294</f>
        <v/>
      </c>
      <c r="C295" s="14">
        <f>IF(A295&lt;=$B$9*12,B295*$B$8/1200,0)</f>
        <v/>
      </c>
      <c r="D295" s="14">
        <f>IF(A295&lt;=$B$9*12,MIN(B295+C295,$B$6*(1+$B$7/100)^INT((A295-1)/12)),0)</f>
        <v/>
      </c>
      <c r="E295" s="14">
        <f>B295+C295-D295</f>
        <v/>
      </c>
      <c r="F295" s="14">
        <f>IF(B295+C295&gt;0,F294-D295*F294/(B295+C295),0)</f>
        <v/>
      </c>
      <c r="G295">
        <f>IF(AND(A295&lt;=$B$9*12,D295&gt;0,ROUND(D295,2)&gt;=ROUND($B$6*(1+$B$7/100)^INT((A295-1)/12),2)),1,0)</f>
        <v/>
      </c>
      <c r="H295" s="14">
        <f>IF(B295+C295&gt;0,D295-D295*F294/(B295+C295),0)</f>
        <v/>
      </c>
    </row>
    <row r="296">
      <c r="A296" t="n">
        <v>275</v>
      </c>
      <c r="B296" s="14">
        <f>E295</f>
        <v/>
      </c>
      <c r="C296" s="14">
        <f>IF(A296&lt;=$B$9*12,B296*$B$8/1200,0)</f>
        <v/>
      </c>
      <c r="D296" s="14">
        <f>IF(A296&lt;=$B$9*12,MIN(B296+C296,$B$6*(1+$B$7/100)^INT((A296-1)/12)),0)</f>
        <v/>
      </c>
      <c r="E296" s="14">
        <f>B296+C296-D296</f>
        <v/>
      </c>
      <c r="F296" s="14">
        <f>IF(B296+C296&gt;0,F295-D296*F295/(B296+C296),0)</f>
        <v/>
      </c>
      <c r="G296">
        <f>IF(AND(A296&lt;=$B$9*12,D296&gt;0,ROUND(D296,2)&gt;=ROUND($B$6*(1+$B$7/100)^INT((A296-1)/12),2)),1,0)</f>
        <v/>
      </c>
      <c r="H296" s="14">
        <f>IF(B296+C296&gt;0,D296-D296*F295/(B296+C296),0)</f>
        <v/>
      </c>
    </row>
    <row r="297">
      <c r="A297" t="n">
        <v>276</v>
      </c>
      <c r="B297" s="14">
        <f>E296</f>
        <v/>
      </c>
      <c r="C297" s="14">
        <f>IF(A297&lt;=$B$9*12,B297*$B$8/1200,0)</f>
        <v/>
      </c>
      <c r="D297" s="14">
        <f>IF(A297&lt;=$B$9*12,MIN(B297+C297,$B$6*(1+$B$7/100)^INT((A297-1)/12)),0)</f>
        <v/>
      </c>
      <c r="E297" s="14">
        <f>B297+C297-D297</f>
        <v/>
      </c>
      <c r="F297" s="14">
        <f>IF(B297+C297&gt;0,F296-D297*F296/(B297+C297),0)</f>
        <v/>
      </c>
      <c r="G297">
        <f>IF(AND(A297&lt;=$B$9*12,D297&gt;0,ROUND(D297,2)&gt;=ROUND($B$6*(1+$B$7/100)^INT((A297-1)/12),2)),1,0)</f>
        <v/>
      </c>
      <c r="H297" s="14">
        <f>IF(B297+C297&gt;0,D297-D297*F296/(B297+C297),0)</f>
        <v/>
      </c>
    </row>
    <row r="298">
      <c r="A298" t="n">
        <v>277</v>
      </c>
      <c r="B298" s="14">
        <f>E297</f>
        <v/>
      </c>
      <c r="C298" s="14">
        <f>IF(A298&lt;=$B$9*12,B298*$B$8/1200,0)</f>
        <v/>
      </c>
      <c r="D298" s="14">
        <f>IF(A298&lt;=$B$9*12,MIN(B298+C298,$B$6*(1+$B$7/100)^INT((A298-1)/12)),0)</f>
        <v/>
      </c>
      <c r="E298" s="14">
        <f>B298+C298-D298</f>
        <v/>
      </c>
      <c r="F298" s="14">
        <f>IF(B298+C298&gt;0,F297-D298*F297/(B298+C298),0)</f>
        <v/>
      </c>
      <c r="G298">
        <f>IF(AND(A298&lt;=$B$9*12,D298&gt;0,ROUND(D298,2)&gt;=ROUND($B$6*(1+$B$7/100)^INT((A298-1)/12),2)),1,0)</f>
        <v/>
      </c>
      <c r="H298" s="14">
        <f>IF(B298+C298&gt;0,D298-D298*F297/(B298+C298),0)</f>
        <v/>
      </c>
    </row>
    <row r="299">
      <c r="A299" t="n">
        <v>278</v>
      </c>
      <c r="B299" s="14">
        <f>E298</f>
        <v/>
      </c>
      <c r="C299" s="14">
        <f>IF(A299&lt;=$B$9*12,B299*$B$8/1200,0)</f>
        <v/>
      </c>
      <c r="D299" s="14">
        <f>IF(A299&lt;=$B$9*12,MIN(B299+C299,$B$6*(1+$B$7/100)^INT((A299-1)/12)),0)</f>
        <v/>
      </c>
      <c r="E299" s="14">
        <f>B299+C299-D299</f>
        <v/>
      </c>
      <c r="F299" s="14">
        <f>IF(B299+C299&gt;0,F298-D299*F298/(B299+C299),0)</f>
        <v/>
      </c>
      <c r="G299">
        <f>IF(AND(A299&lt;=$B$9*12,D299&gt;0,ROUND(D299,2)&gt;=ROUND($B$6*(1+$B$7/100)^INT((A299-1)/12),2)),1,0)</f>
        <v/>
      </c>
      <c r="H299" s="14">
        <f>IF(B299+C299&gt;0,D299-D299*F298/(B299+C299),0)</f>
        <v/>
      </c>
    </row>
    <row r="300">
      <c r="A300" t="n">
        <v>279</v>
      </c>
      <c r="B300" s="14">
        <f>E299</f>
        <v/>
      </c>
      <c r="C300" s="14">
        <f>IF(A300&lt;=$B$9*12,B300*$B$8/1200,0)</f>
        <v/>
      </c>
      <c r="D300" s="14">
        <f>IF(A300&lt;=$B$9*12,MIN(B300+C300,$B$6*(1+$B$7/100)^INT((A300-1)/12)),0)</f>
        <v/>
      </c>
      <c r="E300" s="14">
        <f>B300+C300-D300</f>
        <v/>
      </c>
      <c r="F300" s="14">
        <f>IF(B300+C300&gt;0,F299-D300*F299/(B300+C300),0)</f>
        <v/>
      </c>
      <c r="G300">
        <f>IF(AND(A300&lt;=$B$9*12,D300&gt;0,ROUND(D300,2)&gt;=ROUND($B$6*(1+$B$7/100)^INT((A300-1)/12),2)),1,0)</f>
        <v/>
      </c>
      <c r="H300" s="14">
        <f>IF(B300+C300&gt;0,D300-D300*F299/(B300+C300),0)</f>
        <v/>
      </c>
    </row>
    <row r="301">
      <c r="A301" t="n">
        <v>280</v>
      </c>
      <c r="B301" s="14">
        <f>E300</f>
        <v/>
      </c>
      <c r="C301" s="14">
        <f>IF(A301&lt;=$B$9*12,B301*$B$8/1200,0)</f>
        <v/>
      </c>
      <c r="D301" s="14">
        <f>IF(A301&lt;=$B$9*12,MIN(B301+C301,$B$6*(1+$B$7/100)^INT((A301-1)/12)),0)</f>
        <v/>
      </c>
      <c r="E301" s="14">
        <f>B301+C301-D301</f>
        <v/>
      </c>
      <c r="F301" s="14">
        <f>IF(B301+C301&gt;0,F300-D301*F300/(B301+C301),0)</f>
        <v/>
      </c>
      <c r="G301">
        <f>IF(AND(A301&lt;=$B$9*12,D301&gt;0,ROUND(D301,2)&gt;=ROUND($B$6*(1+$B$7/100)^INT((A301-1)/12),2)),1,0)</f>
        <v/>
      </c>
      <c r="H301" s="14">
        <f>IF(B301+C301&gt;0,D301-D301*F300/(B301+C301),0)</f>
        <v/>
      </c>
    </row>
    <row r="302">
      <c r="A302" t="n">
        <v>281</v>
      </c>
      <c r="B302" s="14">
        <f>E301</f>
        <v/>
      </c>
      <c r="C302" s="14">
        <f>IF(A302&lt;=$B$9*12,B302*$B$8/1200,0)</f>
        <v/>
      </c>
      <c r="D302" s="14">
        <f>IF(A302&lt;=$B$9*12,MIN(B302+C302,$B$6*(1+$B$7/100)^INT((A302-1)/12)),0)</f>
        <v/>
      </c>
      <c r="E302" s="14">
        <f>B302+C302-D302</f>
        <v/>
      </c>
      <c r="F302" s="14">
        <f>IF(B302+C302&gt;0,F301-D302*F301/(B302+C302),0)</f>
        <v/>
      </c>
      <c r="G302">
        <f>IF(AND(A302&lt;=$B$9*12,D302&gt;0,ROUND(D302,2)&gt;=ROUND($B$6*(1+$B$7/100)^INT((A302-1)/12),2)),1,0)</f>
        <v/>
      </c>
      <c r="H302" s="14">
        <f>IF(B302+C302&gt;0,D302-D302*F301/(B302+C302),0)</f>
        <v/>
      </c>
    </row>
    <row r="303">
      <c r="A303" t="n">
        <v>282</v>
      </c>
      <c r="B303" s="14">
        <f>E302</f>
        <v/>
      </c>
      <c r="C303" s="14">
        <f>IF(A303&lt;=$B$9*12,B303*$B$8/1200,0)</f>
        <v/>
      </c>
      <c r="D303" s="14">
        <f>IF(A303&lt;=$B$9*12,MIN(B303+C303,$B$6*(1+$B$7/100)^INT((A303-1)/12)),0)</f>
        <v/>
      </c>
      <c r="E303" s="14">
        <f>B303+C303-D303</f>
        <v/>
      </c>
      <c r="F303" s="14">
        <f>IF(B303+C303&gt;0,F302-D303*F302/(B303+C303),0)</f>
        <v/>
      </c>
      <c r="G303">
        <f>IF(AND(A303&lt;=$B$9*12,D303&gt;0,ROUND(D303,2)&gt;=ROUND($B$6*(1+$B$7/100)^INT((A303-1)/12),2)),1,0)</f>
        <v/>
      </c>
      <c r="H303" s="14">
        <f>IF(B303+C303&gt;0,D303-D303*F302/(B303+C303),0)</f>
        <v/>
      </c>
    </row>
    <row r="304">
      <c r="A304" t="n">
        <v>283</v>
      </c>
      <c r="B304" s="14">
        <f>E303</f>
        <v/>
      </c>
      <c r="C304" s="14">
        <f>IF(A304&lt;=$B$9*12,B304*$B$8/1200,0)</f>
        <v/>
      </c>
      <c r="D304" s="14">
        <f>IF(A304&lt;=$B$9*12,MIN(B304+C304,$B$6*(1+$B$7/100)^INT((A304-1)/12)),0)</f>
        <v/>
      </c>
      <c r="E304" s="14">
        <f>B304+C304-D304</f>
        <v/>
      </c>
      <c r="F304" s="14">
        <f>IF(B304+C304&gt;0,F303-D304*F303/(B304+C304),0)</f>
        <v/>
      </c>
      <c r="G304">
        <f>IF(AND(A304&lt;=$B$9*12,D304&gt;0,ROUND(D304,2)&gt;=ROUND($B$6*(1+$B$7/100)^INT((A304-1)/12),2)),1,0)</f>
        <v/>
      </c>
      <c r="H304" s="14">
        <f>IF(B304+C304&gt;0,D304-D304*F303/(B304+C304),0)</f>
        <v/>
      </c>
    </row>
    <row r="305">
      <c r="A305" t="n">
        <v>284</v>
      </c>
      <c r="B305" s="14">
        <f>E304</f>
        <v/>
      </c>
      <c r="C305" s="14">
        <f>IF(A305&lt;=$B$9*12,B305*$B$8/1200,0)</f>
        <v/>
      </c>
      <c r="D305" s="14">
        <f>IF(A305&lt;=$B$9*12,MIN(B305+C305,$B$6*(1+$B$7/100)^INT((A305-1)/12)),0)</f>
        <v/>
      </c>
      <c r="E305" s="14">
        <f>B305+C305-D305</f>
        <v/>
      </c>
      <c r="F305" s="14">
        <f>IF(B305+C305&gt;0,F304-D305*F304/(B305+C305),0)</f>
        <v/>
      </c>
      <c r="G305">
        <f>IF(AND(A305&lt;=$B$9*12,D305&gt;0,ROUND(D305,2)&gt;=ROUND($B$6*(1+$B$7/100)^INT((A305-1)/12),2)),1,0)</f>
        <v/>
      </c>
      <c r="H305" s="14">
        <f>IF(B305+C305&gt;0,D305-D305*F304/(B305+C305),0)</f>
        <v/>
      </c>
    </row>
    <row r="306">
      <c r="A306" t="n">
        <v>285</v>
      </c>
      <c r="B306" s="14">
        <f>E305</f>
        <v/>
      </c>
      <c r="C306" s="14">
        <f>IF(A306&lt;=$B$9*12,B306*$B$8/1200,0)</f>
        <v/>
      </c>
      <c r="D306" s="14">
        <f>IF(A306&lt;=$B$9*12,MIN(B306+C306,$B$6*(1+$B$7/100)^INT((A306-1)/12)),0)</f>
        <v/>
      </c>
      <c r="E306" s="14">
        <f>B306+C306-D306</f>
        <v/>
      </c>
      <c r="F306" s="14">
        <f>IF(B306+C306&gt;0,F305-D306*F305/(B306+C306),0)</f>
        <v/>
      </c>
      <c r="G306">
        <f>IF(AND(A306&lt;=$B$9*12,D306&gt;0,ROUND(D306,2)&gt;=ROUND($B$6*(1+$B$7/100)^INT((A306-1)/12),2)),1,0)</f>
        <v/>
      </c>
      <c r="H306" s="14">
        <f>IF(B306+C306&gt;0,D306-D306*F305/(B306+C306),0)</f>
        <v/>
      </c>
    </row>
    <row r="307">
      <c r="A307" t="n">
        <v>286</v>
      </c>
      <c r="B307" s="14">
        <f>E306</f>
        <v/>
      </c>
      <c r="C307" s="14">
        <f>IF(A307&lt;=$B$9*12,B307*$B$8/1200,0)</f>
        <v/>
      </c>
      <c r="D307" s="14">
        <f>IF(A307&lt;=$B$9*12,MIN(B307+C307,$B$6*(1+$B$7/100)^INT((A307-1)/12)),0)</f>
        <v/>
      </c>
      <c r="E307" s="14">
        <f>B307+C307-D307</f>
        <v/>
      </c>
      <c r="F307" s="14">
        <f>IF(B307+C307&gt;0,F306-D307*F306/(B307+C307),0)</f>
        <v/>
      </c>
      <c r="G307">
        <f>IF(AND(A307&lt;=$B$9*12,D307&gt;0,ROUND(D307,2)&gt;=ROUND($B$6*(1+$B$7/100)^INT((A307-1)/12),2)),1,0)</f>
        <v/>
      </c>
      <c r="H307" s="14">
        <f>IF(B307+C307&gt;0,D307-D307*F306/(B307+C307),0)</f>
        <v/>
      </c>
    </row>
    <row r="308">
      <c r="A308" t="n">
        <v>287</v>
      </c>
      <c r="B308" s="14">
        <f>E307</f>
        <v/>
      </c>
      <c r="C308" s="14">
        <f>IF(A308&lt;=$B$9*12,B308*$B$8/1200,0)</f>
        <v/>
      </c>
      <c r="D308" s="14">
        <f>IF(A308&lt;=$B$9*12,MIN(B308+C308,$B$6*(1+$B$7/100)^INT((A308-1)/12)),0)</f>
        <v/>
      </c>
      <c r="E308" s="14">
        <f>B308+C308-D308</f>
        <v/>
      </c>
      <c r="F308" s="14">
        <f>IF(B308+C308&gt;0,F307-D308*F307/(B308+C308),0)</f>
        <v/>
      </c>
      <c r="G308">
        <f>IF(AND(A308&lt;=$B$9*12,D308&gt;0,ROUND(D308,2)&gt;=ROUND($B$6*(1+$B$7/100)^INT((A308-1)/12),2)),1,0)</f>
        <v/>
      </c>
      <c r="H308" s="14">
        <f>IF(B308+C308&gt;0,D308-D308*F307/(B308+C308),0)</f>
        <v/>
      </c>
    </row>
    <row r="309">
      <c r="A309" t="n">
        <v>288</v>
      </c>
      <c r="B309" s="14">
        <f>E308</f>
        <v/>
      </c>
      <c r="C309" s="14">
        <f>IF(A309&lt;=$B$9*12,B309*$B$8/1200,0)</f>
        <v/>
      </c>
      <c r="D309" s="14">
        <f>IF(A309&lt;=$B$9*12,MIN(B309+C309,$B$6*(1+$B$7/100)^INT((A309-1)/12)),0)</f>
        <v/>
      </c>
      <c r="E309" s="14">
        <f>B309+C309-D309</f>
        <v/>
      </c>
      <c r="F309" s="14">
        <f>IF(B309+C309&gt;0,F308-D309*F308/(B309+C309),0)</f>
        <v/>
      </c>
      <c r="G309">
        <f>IF(AND(A309&lt;=$B$9*12,D309&gt;0,ROUND(D309,2)&gt;=ROUND($B$6*(1+$B$7/100)^INT((A309-1)/12),2)),1,0)</f>
        <v/>
      </c>
      <c r="H309" s="14">
        <f>IF(B309+C309&gt;0,D309-D309*F308/(B309+C309),0)</f>
        <v/>
      </c>
    </row>
    <row r="310">
      <c r="A310" t="n">
        <v>289</v>
      </c>
      <c r="B310" s="14">
        <f>E309</f>
        <v/>
      </c>
      <c r="C310" s="14">
        <f>IF(A310&lt;=$B$9*12,B310*$B$8/1200,0)</f>
        <v/>
      </c>
      <c r="D310" s="14">
        <f>IF(A310&lt;=$B$9*12,MIN(B310+C310,$B$6*(1+$B$7/100)^INT((A310-1)/12)),0)</f>
        <v/>
      </c>
      <c r="E310" s="14">
        <f>B310+C310-D310</f>
        <v/>
      </c>
      <c r="F310" s="14">
        <f>IF(B310+C310&gt;0,F309-D310*F309/(B310+C310),0)</f>
        <v/>
      </c>
      <c r="G310">
        <f>IF(AND(A310&lt;=$B$9*12,D310&gt;0,ROUND(D310,2)&gt;=ROUND($B$6*(1+$B$7/100)^INT((A310-1)/12),2)),1,0)</f>
        <v/>
      </c>
      <c r="H310" s="14">
        <f>IF(B310+C310&gt;0,D310-D310*F309/(B310+C310),0)</f>
        <v/>
      </c>
    </row>
    <row r="311">
      <c r="A311" t="n">
        <v>290</v>
      </c>
      <c r="B311" s="14">
        <f>E310</f>
        <v/>
      </c>
      <c r="C311" s="14">
        <f>IF(A311&lt;=$B$9*12,B311*$B$8/1200,0)</f>
        <v/>
      </c>
      <c r="D311" s="14">
        <f>IF(A311&lt;=$B$9*12,MIN(B311+C311,$B$6*(1+$B$7/100)^INT((A311-1)/12)),0)</f>
        <v/>
      </c>
      <c r="E311" s="14">
        <f>B311+C311-D311</f>
        <v/>
      </c>
      <c r="F311" s="14">
        <f>IF(B311+C311&gt;0,F310-D311*F310/(B311+C311),0)</f>
        <v/>
      </c>
      <c r="G311">
        <f>IF(AND(A311&lt;=$B$9*12,D311&gt;0,ROUND(D311,2)&gt;=ROUND($B$6*(1+$B$7/100)^INT((A311-1)/12),2)),1,0)</f>
        <v/>
      </c>
      <c r="H311" s="14">
        <f>IF(B311+C311&gt;0,D311-D311*F310/(B311+C311),0)</f>
        <v/>
      </c>
    </row>
    <row r="312">
      <c r="A312" t="n">
        <v>291</v>
      </c>
      <c r="B312" s="14">
        <f>E311</f>
        <v/>
      </c>
      <c r="C312" s="14">
        <f>IF(A312&lt;=$B$9*12,B312*$B$8/1200,0)</f>
        <v/>
      </c>
      <c r="D312" s="14">
        <f>IF(A312&lt;=$B$9*12,MIN(B312+C312,$B$6*(1+$B$7/100)^INT((A312-1)/12)),0)</f>
        <v/>
      </c>
      <c r="E312" s="14">
        <f>B312+C312-D312</f>
        <v/>
      </c>
      <c r="F312" s="14">
        <f>IF(B312+C312&gt;0,F311-D312*F311/(B312+C312),0)</f>
        <v/>
      </c>
      <c r="G312">
        <f>IF(AND(A312&lt;=$B$9*12,D312&gt;0,ROUND(D312,2)&gt;=ROUND($B$6*(1+$B$7/100)^INT((A312-1)/12),2)),1,0)</f>
        <v/>
      </c>
      <c r="H312" s="14">
        <f>IF(B312+C312&gt;0,D312-D312*F311/(B312+C312),0)</f>
        <v/>
      </c>
    </row>
    <row r="313">
      <c r="A313" t="n">
        <v>292</v>
      </c>
      <c r="B313" s="14">
        <f>E312</f>
        <v/>
      </c>
      <c r="C313" s="14">
        <f>IF(A313&lt;=$B$9*12,B313*$B$8/1200,0)</f>
        <v/>
      </c>
      <c r="D313" s="14">
        <f>IF(A313&lt;=$B$9*12,MIN(B313+C313,$B$6*(1+$B$7/100)^INT((A313-1)/12)),0)</f>
        <v/>
      </c>
      <c r="E313" s="14">
        <f>B313+C313-D313</f>
        <v/>
      </c>
      <c r="F313" s="14">
        <f>IF(B313+C313&gt;0,F312-D313*F312/(B313+C313),0)</f>
        <v/>
      </c>
      <c r="G313">
        <f>IF(AND(A313&lt;=$B$9*12,D313&gt;0,ROUND(D313,2)&gt;=ROUND($B$6*(1+$B$7/100)^INT((A313-1)/12),2)),1,0)</f>
        <v/>
      </c>
      <c r="H313" s="14">
        <f>IF(B313+C313&gt;0,D313-D313*F312/(B313+C313),0)</f>
        <v/>
      </c>
    </row>
    <row r="314">
      <c r="A314" t="n">
        <v>293</v>
      </c>
      <c r="B314" s="14">
        <f>E313</f>
        <v/>
      </c>
      <c r="C314" s="14">
        <f>IF(A314&lt;=$B$9*12,B314*$B$8/1200,0)</f>
        <v/>
      </c>
      <c r="D314" s="14">
        <f>IF(A314&lt;=$B$9*12,MIN(B314+C314,$B$6*(1+$B$7/100)^INT((A314-1)/12)),0)</f>
        <v/>
      </c>
      <c r="E314" s="14">
        <f>B314+C314-D314</f>
        <v/>
      </c>
      <c r="F314" s="14">
        <f>IF(B314+C314&gt;0,F313-D314*F313/(B314+C314),0)</f>
        <v/>
      </c>
      <c r="G314">
        <f>IF(AND(A314&lt;=$B$9*12,D314&gt;0,ROUND(D314,2)&gt;=ROUND($B$6*(1+$B$7/100)^INT((A314-1)/12),2)),1,0)</f>
        <v/>
      </c>
      <c r="H314" s="14">
        <f>IF(B314+C314&gt;0,D314-D314*F313/(B314+C314),0)</f>
        <v/>
      </c>
    </row>
    <row r="315">
      <c r="A315" t="n">
        <v>294</v>
      </c>
      <c r="B315" s="14">
        <f>E314</f>
        <v/>
      </c>
      <c r="C315" s="14">
        <f>IF(A315&lt;=$B$9*12,B315*$B$8/1200,0)</f>
        <v/>
      </c>
      <c r="D315" s="14">
        <f>IF(A315&lt;=$B$9*12,MIN(B315+C315,$B$6*(1+$B$7/100)^INT((A315-1)/12)),0)</f>
        <v/>
      </c>
      <c r="E315" s="14">
        <f>B315+C315-D315</f>
        <v/>
      </c>
      <c r="F315" s="14">
        <f>IF(B315+C315&gt;0,F314-D315*F314/(B315+C315),0)</f>
        <v/>
      </c>
      <c r="G315">
        <f>IF(AND(A315&lt;=$B$9*12,D315&gt;0,ROUND(D315,2)&gt;=ROUND($B$6*(1+$B$7/100)^INT((A315-1)/12),2)),1,0)</f>
        <v/>
      </c>
      <c r="H315" s="14">
        <f>IF(B315+C315&gt;0,D315-D315*F314/(B315+C315),0)</f>
        <v/>
      </c>
    </row>
    <row r="316">
      <c r="A316" t="n">
        <v>295</v>
      </c>
      <c r="B316" s="14">
        <f>E315</f>
        <v/>
      </c>
      <c r="C316" s="14">
        <f>IF(A316&lt;=$B$9*12,B316*$B$8/1200,0)</f>
        <v/>
      </c>
      <c r="D316" s="14">
        <f>IF(A316&lt;=$B$9*12,MIN(B316+C316,$B$6*(1+$B$7/100)^INT((A316-1)/12)),0)</f>
        <v/>
      </c>
      <c r="E316" s="14">
        <f>B316+C316-D316</f>
        <v/>
      </c>
      <c r="F316" s="14">
        <f>IF(B316+C316&gt;0,F315-D316*F315/(B316+C316),0)</f>
        <v/>
      </c>
      <c r="G316">
        <f>IF(AND(A316&lt;=$B$9*12,D316&gt;0,ROUND(D316,2)&gt;=ROUND($B$6*(1+$B$7/100)^INT((A316-1)/12),2)),1,0)</f>
        <v/>
      </c>
      <c r="H316" s="14">
        <f>IF(B316+C316&gt;0,D316-D316*F315/(B316+C316),0)</f>
        <v/>
      </c>
    </row>
    <row r="317">
      <c r="A317" t="n">
        <v>296</v>
      </c>
      <c r="B317" s="14">
        <f>E316</f>
        <v/>
      </c>
      <c r="C317" s="14">
        <f>IF(A317&lt;=$B$9*12,B317*$B$8/1200,0)</f>
        <v/>
      </c>
      <c r="D317" s="14">
        <f>IF(A317&lt;=$B$9*12,MIN(B317+C317,$B$6*(1+$B$7/100)^INT((A317-1)/12)),0)</f>
        <v/>
      </c>
      <c r="E317" s="14">
        <f>B317+C317-D317</f>
        <v/>
      </c>
      <c r="F317" s="14">
        <f>IF(B317+C317&gt;0,F316-D317*F316/(B317+C317),0)</f>
        <v/>
      </c>
      <c r="G317">
        <f>IF(AND(A317&lt;=$B$9*12,D317&gt;0,ROUND(D317,2)&gt;=ROUND($B$6*(1+$B$7/100)^INT((A317-1)/12),2)),1,0)</f>
        <v/>
      </c>
      <c r="H317" s="14">
        <f>IF(B317+C317&gt;0,D317-D317*F316/(B317+C317),0)</f>
        <v/>
      </c>
    </row>
    <row r="318">
      <c r="A318" t="n">
        <v>297</v>
      </c>
      <c r="B318" s="14">
        <f>E317</f>
        <v/>
      </c>
      <c r="C318" s="14">
        <f>IF(A318&lt;=$B$9*12,B318*$B$8/1200,0)</f>
        <v/>
      </c>
      <c r="D318" s="14">
        <f>IF(A318&lt;=$B$9*12,MIN(B318+C318,$B$6*(1+$B$7/100)^INT((A318-1)/12)),0)</f>
        <v/>
      </c>
      <c r="E318" s="14">
        <f>B318+C318-D318</f>
        <v/>
      </c>
      <c r="F318" s="14">
        <f>IF(B318+C318&gt;0,F317-D318*F317/(B318+C318),0)</f>
        <v/>
      </c>
      <c r="G318">
        <f>IF(AND(A318&lt;=$B$9*12,D318&gt;0,ROUND(D318,2)&gt;=ROUND($B$6*(1+$B$7/100)^INT((A318-1)/12),2)),1,0)</f>
        <v/>
      </c>
      <c r="H318" s="14">
        <f>IF(B318+C318&gt;0,D318-D318*F317/(B318+C318),0)</f>
        <v/>
      </c>
    </row>
    <row r="319">
      <c r="A319" t="n">
        <v>298</v>
      </c>
      <c r="B319" s="14">
        <f>E318</f>
        <v/>
      </c>
      <c r="C319" s="14">
        <f>IF(A319&lt;=$B$9*12,B319*$B$8/1200,0)</f>
        <v/>
      </c>
      <c r="D319" s="14">
        <f>IF(A319&lt;=$B$9*12,MIN(B319+C319,$B$6*(1+$B$7/100)^INT((A319-1)/12)),0)</f>
        <v/>
      </c>
      <c r="E319" s="14">
        <f>B319+C319-D319</f>
        <v/>
      </c>
      <c r="F319" s="14">
        <f>IF(B319+C319&gt;0,F318-D319*F318/(B319+C319),0)</f>
        <v/>
      </c>
      <c r="G319">
        <f>IF(AND(A319&lt;=$B$9*12,D319&gt;0,ROUND(D319,2)&gt;=ROUND($B$6*(1+$B$7/100)^INT((A319-1)/12),2)),1,0)</f>
        <v/>
      </c>
      <c r="H319" s="14">
        <f>IF(B319+C319&gt;0,D319-D319*F318/(B319+C319),0)</f>
        <v/>
      </c>
    </row>
    <row r="320">
      <c r="A320" t="n">
        <v>299</v>
      </c>
      <c r="B320" s="14">
        <f>E319</f>
        <v/>
      </c>
      <c r="C320" s="14">
        <f>IF(A320&lt;=$B$9*12,B320*$B$8/1200,0)</f>
        <v/>
      </c>
      <c r="D320" s="14">
        <f>IF(A320&lt;=$B$9*12,MIN(B320+C320,$B$6*(1+$B$7/100)^INT((A320-1)/12)),0)</f>
        <v/>
      </c>
      <c r="E320" s="14">
        <f>B320+C320-D320</f>
        <v/>
      </c>
      <c r="F320" s="14">
        <f>IF(B320+C320&gt;0,F319-D320*F319/(B320+C320),0)</f>
        <v/>
      </c>
      <c r="G320">
        <f>IF(AND(A320&lt;=$B$9*12,D320&gt;0,ROUND(D320,2)&gt;=ROUND($B$6*(1+$B$7/100)^INT((A320-1)/12),2)),1,0)</f>
        <v/>
      </c>
      <c r="H320" s="14">
        <f>IF(B320+C320&gt;0,D320-D320*F319/(B320+C320),0)</f>
        <v/>
      </c>
    </row>
    <row r="321">
      <c r="A321" t="n">
        <v>300</v>
      </c>
      <c r="B321" s="14">
        <f>E320</f>
        <v/>
      </c>
      <c r="C321" s="14">
        <f>IF(A321&lt;=$B$9*12,B321*$B$8/1200,0)</f>
        <v/>
      </c>
      <c r="D321" s="14">
        <f>IF(A321&lt;=$B$9*12,MIN(B321+C321,$B$6*(1+$B$7/100)^INT((A321-1)/12)),0)</f>
        <v/>
      </c>
      <c r="E321" s="14">
        <f>B321+C321-D321</f>
        <v/>
      </c>
      <c r="F321" s="14">
        <f>IF(B321+C321&gt;0,F320-D321*F320/(B321+C321),0)</f>
        <v/>
      </c>
      <c r="G321">
        <f>IF(AND(A321&lt;=$B$9*12,D321&gt;0,ROUND(D321,2)&gt;=ROUND($B$6*(1+$B$7/100)^INT((A321-1)/12),2)),1,0)</f>
        <v/>
      </c>
      <c r="H321" s="14">
        <f>IF(B321+C321&gt;0,D321-D321*F320/(B321+C321),0)</f>
        <v/>
      </c>
    </row>
    <row r="322">
      <c r="A322" t="n">
        <v>301</v>
      </c>
      <c r="B322" s="14">
        <f>E321</f>
        <v/>
      </c>
      <c r="C322" s="14">
        <f>IF(A322&lt;=$B$9*12,B322*$B$8/1200,0)</f>
        <v/>
      </c>
      <c r="D322" s="14">
        <f>IF(A322&lt;=$B$9*12,MIN(B322+C322,$B$6*(1+$B$7/100)^INT((A322-1)/12)),0)</f>
        <v/>
      </c>
      <c r="E322" s="14">
        <f>B322+C322-D322</f>
        <v/>
      </c>
      <c r="F322" s="14">
        <f>IF(B322+C322&gt;0,F321-D322*F321/(B322+C322),0)</f>
        <v/>
      </c>
      <c r="G322">
        <f>IF(AND(A322&lt;=$B$9*12,D322&gt;0,ROUND(D322,2)&gt;=ROUND($B$6*(1+$B$7/100)^INT((A322-1)/12),2)),1,0)</f>
        <v/>
      </c>
      <c r="H322" s="14">
        <f>IF(B322+C322&gt;0,D322-D322*F321/(B322+C322),0)</f>
        <v/>
      </c>
    </row>
    <row r="323">
      <c r="A323" t="n">
        <v>302</v>
      </c>
      <c r="B323" s="14">
        <f>E322</f>
        <v/>
      </c>
      <c r="C323" s="14">
        <f>IF(A323&lt;=$B$9*12,B323*$B$8/1200,0)</f>
        <v/>
      </c>
      <c r="D323" s="14">
        <f>IF(A323&lt;=$B$9*12,MIN(B323+C323,$B$6*(1+$B$7/100)^INT((A323-1)/12)),0)</f>
        <v/>
      </c>
      <c r="E323" s="14">
        <f>B323+C323-D323</f>
        <v/>
      </c>
      <c r="F323" s="14">
        <f>IF(B323+C323&gt;0,F322-D323*F322/(B323+C323),0)</f>
        <v/>
      </c>
      <c r="G323">
        <f>IF(AND(A323&lt;=$B$9*12,D323&gt;0,ROUND(D323,2)&gt;=ROUND($B$6*(1+$B$7/100)^INT((A323-1)/12),2)),1,0)</f>
        <v/>
      </c>
      <c r="H323" s="14">
        <f>IF(B323+C323&gt;0,D323-D323*F322/(B323+C323),0)</f>
        <v/>
      </c>
    </row>
    <row r="324">
      <c r="A324" t="n">
        <v>303</v>
      </c>
      <c r="B324" s="14">
        <f>E323</f>
        <v/>
      </c>
      <c r="C324" s="14">
        <f>IF(A324&lt;=$B$9*12,B324*$B$8/1200,0)</f>
        <v/>
      </c>
      <c r="D324" s="14">
        <f>IF(A324&lt;=$B$9*12,MIN(B324+C324,$B$6*(1+$B$7/100)^INT((A324-1)/12)),0)</f>
        <v/>
      </c>
      <c r="E324" s="14">
        <f>B324+C324-D324</f>
        <v/>
      </c>
      <c r="F324" s="14">
        <f>IF(B324+C324&gt;0,F323-D324*F323/(B324+C324),0)</f>
        <v/>
      </c>
      <c r="G324">
        <f>IF(AND(A324&lt;=$B$9*12,D324&gt;0,ROUND(D324,2)&gt;=ROUND($B$6*(1+$B$7/100)^INT((A324-1)/12),2)),1,0)</f>
        <v/>
      </c>
      <c r="H324" s="14">
        <f>IF(B324+C324&gt;0,D324-D324*F323/(B324+C324),0)</f>
        <v/>
      </c>
    </row>
    <row r="325">
      <c r="A325" t="n">
        <v>304</v>
      </c>
      <c r="B325" s="14">
        <f>E324</f>
        <v/>
      </c>
      <c r="C325" s="14">
        <f>IF(A325&lt;=$B$9*12,B325*$B$8/1200,0)</f>
        <v/>
      </c>
      <c r="D325" s="14">
        <f>IF(A325&lt;=$B$9*12,MIN(B325+C325,$B$6*(1+$B$7/100)^INT((A325-1)/12)),0)</f>
        <v/>
      </c>
      <c r="E325" s="14">
        <f>B325+C325-D325</f>
        <v/>
      </c>
      <c r="F325" s="14">
        <f>IF(B325+C325&gt;0,F324-D325*F324/(B325+C325),0)</f>
        <v/>
      </c>
      <c r="G325">
        <f>IF(AND(A325&lt;=$B$9*12,D325&gt;0,ROUND(D325,2)&gt;=ROUND($B$6*(1+$B$7/100)^INT((A325-1)/12),2)),1,0)</f>
        <v/>
      </c>
      <c r="H325" s="14">
        <f>IF(B325+C325&gt;0,D325-D325*F324/(B325+C325),0)</f>
        <v/>
      </c>
    </row>
    <row r="326">
      <c r="A326" t="n">
        <v>305</v>
      </c>
      <c r="B326" s="14">
        <f>E325</f>
        <v/>
      </c>
      <c r="C326" s="14">
        <f>IF(A326&lt;=$B$9*12,B326*$B$8/1200,0)</f>
        <v/>
      </c>
      <c r="D326" s="14">
        <f>IF(A326&lt;=$B$9*12,MIN(B326+C326,$B$6*(1+$B$7/100)^INT((A326-1)/12)),0)</f>
        <v/>
      </c>
      <c r="E326" s="14">
        <f>B326+C326-D326</f>
        <v/>
      </c>
      <c r="F326" s="14">
        <f>IF(B326+C326&gt;0,F325-D326*F325/(B326+C326),0)</f>
        <v/>
      </c>
      <c r="G326">
        <f>IF(AND(A326&lt;=$B$9*12,D326&gt;0,ROUND(D326,2)&gt;=ROUND($B$6*(1+$B$7/100)^INT((A326-1)/12),2)),1,0)</f>
        <v/>
      </c>
      <c r="H326" s="14">
        <f>IF(B326+C326&gt;0,D326-D326*F325/(B326+C326),0)</f>
        <v/>
      </c>
    </row>
    <row r="327">
      <c r="A327" t="n">
        <v>306</v>
      </c>
      <c r="B327" s="14">
        <f>E326</f>
        <v/>
      </c>
      <c r="C327" s="14">
        <f>IF(A327&lt;=$B$9*12,B327*$B$8/1200,0)</f>
        <v/>
      </c>
      <c r="D327" s="14">
        <f>IF(A327&lt;=$B$9*12,MIN(B327+C327,$B$6*(1+$B$7/100)^INT((A327-1)/12)),0)</f>
        <v/>
      </c>
      <c r="E327" s="14">
        <f>B327+C327-D327</f>
        <v/>
      </c>
      <c r="F327" s="14">
        <f>IF(B327+C327&gt;0,F326-D327*F326/(B327+C327),0)</f>
        <v/>
      </c>
      <c r="G327">
        <f>IF(AND(A327&lt;=$B$9*12,D327&gt;0,ROUND(D327,2)&gt;=ROUND($B$6*(1+$B$7/100)^INT((A327-1)/12),2)),1,0)</f>
        <v/>
      </c>
      <c r="H327" s="14">
        <f>IF(B327+C327&gt;0,D327-D327*F326/(B327+C327),0)</f>
        <v/>
      </c>
    </row>
    <row r="328">
      <c r="A328" t="n">
        <v>307</v>
      </c>
      <c r="B328" s="14">
        <f>E327</f>
        <v/>
      </c>
      <c r="C328" s="14">
        <f>IF(A328&lt;=$B$9*12,B328*$B$8/1200,0)</f>
        <v/>
      </c>
      <c r="D328" s="14">
        <f>IF(A328&lt;=$B$9*12,MIN(B328+C328,$B$6*(1+$B$7/100)^INT((A328-1)/12)),0)</f>
        <v/>
      </c>
      <c r="E328" s="14">
        <f>B328+C328-D328</f>
        <v/>
      </c>
      <c r="F328" s="14">
        <f>IF(B328+C328&gt;0,F327-D328*F327/(B328+C328),0)</f>
        <v/>
      </c>
      <c r="G328">
        <f>IF(AND(A328&lt;=$B$9*12,D328&gt;0,ROUND(D328,2)&gt;=ROUND($B$6*(1+$B$7/100)^INT((A328-1)/12),2)),1,0)</f>
        <v/>
      </c>
      <c r="H328" s="14">
        <f>IF(B328+C328&gt;0,D328-D328*F327/(B328+C328),0)</f>
        <v/>
      </c>
    </row>
    <row r="329">
      <c r="A329" t="n">
        <v>308</v>
      </c>
      <c r="B329" s="14">
        <f>E328</f>
        <v/>
      </c>
      <c r="C329" s="14">
        <f>IF(A329&lt;=$B$9*12,B329*$B$8/1200,0)</f>
        <v/>
      </c>
      <c r="D329" s="14">
        <f>IF(A329&lt;=$B$9*12,MIN(B329+C329,$B$6*(1+$B$7/100)^INT((A329-1)/12)),0)</f>
        <v/>
      </c>
      <c r="E329" s="14">
        <f>B329+C329-D329</f>
        <v/>
      </c>
      <c r="F329" s="14">
        <f>IF(B329+C329&gt;0,F328-D329*F328/(B329+C329),0)</f>
        <v/>
      </c>
      <c r="G329">
        <f>IF(AND(A329&lt;=$B$9*12,D329&gt;0,ROUND(D329,2)&gt;=ROUND($B$6*(1+$B$7/100)^INT((A329-1)/12),2)),1,0)</f>
        <v/>
      </c>
      <c r="H329" s="14">
        <f>IF(B329+C329&gt;0,D329-D329*F328/(B329+C329),0)</f>
        <v/>
      </c>
    </row>
    <row r="330">
      <c r="A330" t="n">
        <v>309</v>
      </c>
      <c r="B330" s="14">
        <f>E329</f>
        <v/>
      </c>
      <c r="C330" s="14">
        <f>IF(A330&lt;=$B$9*12,B330*$B$8/1200,0)</f>
        <v/>
      </c>
      <c r="D330" s="14">
        <f>IF(A330&lt;=$B$9*12,MIN(B330+C330,$B$6*(1+$B$7/100)^INT((A330-1)/12)),0)</f>
        <v/>
      </c>
      <c r="E330" s="14">
        <f>B330+C330-D330</f>
        <v/>
      </c>
      <c r="F330" s="14">
        <f>IF(B330+C330&gt;0,F329-D330*F329/(B330+C330),0)</f>
        <v/>
      </c>
      <c r="G330">
        <f>IF(AND(A330&lt;=$B$9*12,D330&gt;0,ROUND(D330,2)&gt;=ROUND($B$6*(1+$B$7/100)^INT((A330-1)/12),2)),1,0)</f>
        <v/>
      </c>
      <c r="H330" s="14">
        <f>IF(B330+C330&gt;0,D330-D330*F329/(B330+C330),0)</f>
        <v/>
      </c>
    </row>
    <row r="331">
      <c r="A331" t="n">
        <v>310</v>
      </c>
      <c r="B331" s="14">
        <f>E330</f>
        <v/>
      </c>
      <c r="C331" s="14">
        <f>IF(A331&lt;=$B$9*12,B331*$B$8/1200,0)</f>
        <v/>
      </c>
      <c r="D331" s="14">
        <f>IF(A331&lt;=$B$9*12,MIN(B331+C331,$B$6*(1+$B$7/100)^INT((A331-1)/12)),0)</f>
        <v/>
      </c>
      <c r="E331" s="14">
        <f>B331+C331-D331</f>
        <v/>
      </c>
      <c r="F331" s="14">
        <f>IF(B331+C331&gt;0,F330-D331*F330/(B331+C331),0)</f>
        <v/>
      </c>
      <c r="G331">
        <f>IF(AND(A331&lt;=$B$9*12,D331&gt;0,ROUND(D331,2)&gt;=ROUND($B$6*(1+$B$7/100)^INT((A331-1)/12),2)),1,0)</f>
        <v/>
      </c>
      <c r="H331" s="14">
        <f>IF(B331+C331&gt;0,D331-D331*F330/(B331+C331),0)</f>
        <v/>
      </c>
    </row>
    <row r="332">
      <c r="A332" t="n">
        <v>311</v>
      </c>
      <c r="B332" s="14">
        <f>E331</f>
        <v/>
      </c>
      <c r="C332" s="14">
        <f>IF(A332&lt;=$B$9*12,B332*$B$8/1200,0)</f>
        <v/>
      </c>
      <c r="D332" s="14">
        <f>IF(A332&lt;=$B$9*12,MIN(B332+C332,$B$6*(1+$B$7/100)^INT((A332-1)/12)),0)</f>
        <v/>
      </c>
      <c r="E332" s="14">
        <f>B332+C332-D332</f>
        <v/>
      </c>
      <c r="F332" s="14">
        <f>IF(B332+C332&gt;0,F331-D332*F331/(B332+C332),0)</f>
        <v/>
      </c>
      <c r="G332">
        <f>IF(AND(A332&lt;=$B$9*12,D332&gt;0,ROUND(D332,2)&gt;=ROUND($B$6*(1+$B$7/100)^INT((A332-1)/12),2)),1,0)</f>
        <v/>
      </c>
      <c r="H332" s="14">
        <f>IF(B332+C332&gt;0,D332-D332*F331/(B332+C332),0)</f>
        <v/>
      </c>
    </row>
    <row r="333">
      <c r="A333" t="n">
        <v>312</v>
      </c>
      <c r="B333" s="14">
        <f>E332</f>
        <v/>
      </c>
      <c r="C333" s="14">
        <f>IF(A333&lt;=$B$9*12,B333*$B$8/1200,0)</f>
        <v/>
      </c>
      <c r="D333" s="14">
        <f>IF(A333&lt;=$B$9*12,MIN(B333+C333,$B$6*(1+$B$7/100)^INT((A333-1)/12)),0)</f>
        <v/>
      </c>
      <c r="E333" s="14">
        <f>B333+C333-D333</f>
        <v/>
      </c>
      <c r="F333" s="14">
        <f>IF(B333+C333&gt;0,F332-D333*F332/(B333+C333),0)</f>
        <v/>
      </c>
      <c r="G333">
        <f>IF(AND(A333&lt;=$B$9*12,D333&gt;0,ROUND(D333,2)&gt;=ROUND($B$6*(1+$B$7/100)^INT((A333-1)/12),2)),1,0)</f>
        <v/>
      </c>
      <c r="H333" s="14">
        <f>IF(B333+C333&gt;0,D333-D333*F332/(B333+C333),0)</f>
        <v/>
      </c>
    </row>
    <row r="334">
      <c r="A334" t="n">
        <v>313</v>
      </c>
      <c r="B334" s="14">
        <f>E333</f>
        <v/>
      </c>
      <c r="C334" s="14">
        <f>IF(A334&lt;=$B$9*12,B334*$B$8/1200,0)</f>
        <v/>
      </c>
      <c r="D334" s="14">
        <f>IF(A334&lt;=$B$9*12,MIN(B334+C334,$B$6*(1+$B$7/100)^INT((A334-1)/12)),0)</f>
        <v/>
      </c>
      <c r="E334" s="14">
        <f>B334+C334-D334</f>
        <v/>
      </c>
      <c r="F334" s="14">
        <f>IF(B334+C334&gt;0,F333-D334*F333/(B334+C334),0)</f>
        <v/>
      </c>
      <c r="G334">
        <f>IF(AND(A334&lt;=$B$9*12,D334&gt;0,ROUND(D334,2)&gt;=ROUND($B$6*(1+$B$7/100)^INT((A334-1)/12),2)),1,0)</f>
        <v/>
      </c>
      <c r="H334" s="14">
        <f>IF(B334+C334&gt;0,D334-D334*F333/(B334+C334),0)</f>
        <v/>
      </c>
    </row>
    <row r="335">
      <c r="A335" t="n">
        <v>314</v>
      </c>
      <c r="B335" s="14">
        <f>E334</f>
        <v/>
      </c>
      <c r="C335" s="14">
        <f>IF(A335&lt;=$B$9*12,B335*$B$8/1200,0)</f>
        <v/>
      </c>
      <c r="D335" s="14">
        <f>IF(A335&lt;=$B$9*12,MIN(B335+C335,$B$6*(1+$B$7/100)^INT((A335-1)/12)),0)</f>
        <v/>
      </c>
      <c r="E335" s="14">
        <f>B335+C335-D335</f>
        <v/>
      </c>
      <c r="F335" s="14">
        <f>IF(B335+C335&gt;0,F334-D335*F334/(B335+C335),0)</f>
        <v/>
      </c>
      <c r="G335">
        <f>IF(AND(A335&lt;=$B$9*12,D335&gt;0,ROUND(D335,2)&gt;=ROUND($B$6*(1+$B$7/100)^INT((A335-1)/12),2)),1,0)</f>
        <v/>
      </c>
      <c r="H335" s="14">
        <f>IF(B335+C335&gt;0,D335-D335*F334/(B335+C335),0)</f>
        <v/>
      </c>
    </row>
    <row r="336">
      <c r="A336" t="n">
        <v>315</v>
      </c>
      <c r="B336" s="14">
        <f>E335</f>
        <v/>
      </c>
      <c r="C336" s="14">
        <f>IF(A336&lt;=$B$9*12,B336*$B$8/1200,0)</f>
        <v/>
      </c>
      <c r="D336" s="14">
        <f>IF(A336&lt;=$B$9*12,MIN(B336+C336,$B$6*(1+$B$7/100)^INT((A336-1)/12)),0)</f>
        <v/>
      </c>
      <c r="E336" s="14">
        <f>B336+C336-D336</f>
        <v/>
      </c>
      <c r="F336" s="14">
        <f>IF(B336+C336&gt;0,F335-D336*F335/(B336+C336),0)</f>
        <v/>
      </c>
      <c r="G336">
        <f>IF(AND(A336&lt;=$B$9*12,D336&gt;0,ROUND(D336,2)&gt;=ROUND($B$6*(1+$B$7/100)^INT((A336-1)/12),2)),1,0)</f>
        <v/>
      </c>
      <c r="H336" s="14">
        <f>IF(B336+C336&gt;0,D336-D336*F335/(B336+C336),0)</f>
        <v/>
      </c>
    </row>
    <row r="337">
      <c r="A337" t="n">
        <v>316</v>
      </c>
      <c r="B337" s="14">
        <f>E336</f>
        <v/>
      </c>
      <c r="C337" s="14">
        <f>IF(A337&lt;=$B$9*12,B337*$B$8/1200,0)</f>
        <v/>
      </c>
      <c r="D337" s="14">
        <f>IF(A337&lt;=$B$9*12,MIN(B337+C337,$B$6*(1+$B$7/100)^INT((A337-1)/12)),0)</f>
        <v/>
      </c>
      <c r="E337" s="14">
        <f>B337+C337-D337</f>
        <v/>
      </c>
      <c r="F337" s="14">
        <f>IF(B337+C337&gt;0,F336-D337*F336/(B337+C337),0)</f>
        <v/>
      </c>
      <c r="G337">
        <f>IF(AND(A337&lt;=$B$9*12,D337&gt;0,ROUND(D337,2)&gt;=ROUND($B$6*(1+$B$7/100)^INT((A337-1)/12),2)),1,0)</f>
        <v/>
      </c>
      <c r="H337" s="14">
        <f>IF(B337+C337&gt;0,D337-D337*F336/(B337+C337),0)</f>
        <v/>
      </c>
    </row>
    <row r="338">
      <c r="A338" t="n">
        <v>317</v>
      </c>
      <c r="B338" s="14">
        <f>E337</f>
        <v/>
      </c>
      <c r="C338" s="14">
        <f>IF(A338&lt;=$B$9*12,B338*$B$8/1200,0)</f>
        <v/>
      </c>
      <c r="D338" s="14">
        <f>IF(A338&lt;=$B$9*12,MIN(B338+C338,$B$6*(1+$B$7/100)^INT((A338-1)/12)),0)</f>
        <v/>
      </c>
      <c r="E338" s="14">
        <f>B338+C338-D338</f>
        <v/>
      </c>
      <c r="F338" s="14">
        <f>IF(B338+C338&gt;0,F337-D338*F337/(B338+C338),0)</f>
        <v/>
      </c>
      <c r="G338">
        <f>IF(AND(A338&lt;=$B$9*12,D338&gt;0,ROUND(D338,2)&gt;=ROUND($B$6*(1+$B$7/100)^INT((A338-1)/12),2)),1,0)</f>
        <v/>
      </c>
      <c r="H338" s="14">
        <f>IF(B338+C338&gt;0,D338-D338*F337/(B338+C338),0)</f>
        <v/>
      </c>
    </row>
    <row r="339">
      <c r="A339" t="n">
        <v>318</v>
      </c>
      <c r="B339" s="14">
        <f>E338</f>
        <v/>
      </c>
      <c r="C339" s="14">
        <f>IF(A339&lt;=$B$9*12,B339*$B$8/1200,0)</f>
        <v/>
      </c>
      <c r="D339" s="14">
        <f>IF(A339&lt;=$B$9*12,MIN(B339+C339,$B$6*(1+$B$7/100)^INT((A339-1)/12)),0)</f>
        <v/>
      </c>
      <c r="E339" s="14">
        <f>B339+C339-D339</f>
        <v/>
      </c>
      <c r="F339" s="14">
        <f>IF(B339+C339&gt;0,F338-D339*F338/(B339+C339),0)</f>
        <v/>
      </c>
      <c r="G339">
        <f>IF(AND(A339&lt;=$B$9*12,D339&gt;0,ROUND(D339,2)&gt;=ROUND($B$6*(1+$B$7/100)^INT((A339-1)/12),2)),1,0)</f>
        <v/>
      </c>
      <c r="H339" s="14">
        <f>IF(B339+C339&gt;0,D339-D339*F338/(B339+C339),0)</f>
        <v/>
      </c>
    </row>
    <row r="340">
      <c r="A340" t="n">
        <v>319</v>
      </c>
      <c r="B340" s="14">
        <f>E339</f>
        <v/>
      </c>
      <c r="C340" s="14">
        <f>IF(A340&lt;=$B$9*12,B340*$B$8/1200,0)</f>
        <v/>
      </c>
      <c r="D340" s="14">
        <f>IF(A340&lt;=$B$9*12,MIN(B340+C340,$B$6*(1+$B$7/100)^INT((A340-1)/12)),0)</f>
        <v/>
      </c>
      <c r="E340" s="14">
        <f>B340+C340-D340</f>
        <v/>
      </c>
      <c r="F340" s="14">
        <f>IF(B340+C340&gt;0,F339-D340*F339/(B340+C340),0)</f>
        <v/>
      </c>
      <c r="G340">
        <f>IF(AND(A340&lt;=$B$9*12,D340&gt;0,ROUND(D340,2)&gt;=ROUND($B$6*(1+$B$7/100)^INT((A340-1)/12),2)),1,0)</f>
        <v/>
      </c>
      <c r="H340" s="14">
        <f>IF(B340+C340&gt;0,D340-D340*F339/(B340+C340),0)</f>
        <v/>
      </c>
    </row>
    <row r="341">
      <c r="A341" t="n">
        <v>320</v>
      </c>
      <c r="B341" s="14">
        <f>E340</f>
        <v/>
      </c>
      <c r="C341" s="14">
        <f>IF(A341&lt;=$B$9*12,B341*$B$8/1200,0)</f>
        <v/>
      </c>
      <c r="D341" s="14">
        <f>IF(A341&lt;=$B$9*12,MIN(B341+C341,$B$6*(1+$B$7/100)^INT((A341-1)/12)),0)</f>
        <v/>
      </c>
      <c r="E341" s="14">
        <f>B341+C341-D341</f>
        <v/>
      </c>
      <c r="F341" s="14">
        <f>IF(B341+C341&gt;0,F340-D341*F340/(B341+C341),0)</f>
        <v/>
      </c>
      <c r="G341">
        <f>IF(AND(A341&lt;=$B$9*12,D341&gt;0,ROUND(D341,2)&gt;=ROUND($B$6*(1+$B$7/100)^INT((A341-1)/12),2)),1,0)</f>
        <v/>
      </c>
      <c r="H341" s="14">
        <f>IF(B341+C341&gt;0,D341-D341*F340/(B341+C341),0)</f>
        <v/>
      </c>
    </row>
    <row r="342">
      <c r="A342" t="n">
        <v>321</v>
      </c>
      <c r="B342" s="14">
        <f>E341</f>
        <v/>
      </c>
      <c r="C342" s="14">
        <f>IF(A342&lt;=$B$9*12,B342*$B$8/1200,0)</f>
        <v/>
      </c>
      <c r="D342" s="14">
        <f>IF(A342&lt;=$B$9*12,MIN(B342+C342,$B$6*(1+$B$7/100)^INT((A342-1)/12)),0)</f>
        <v/>
      </c>
      <c r="E342" s="14">
        <f>B342+C342-D342</f>
        <v/>
      </c>
      <c r="F342" s="14">
        <f>IF(B342+C342&gt;0,F341-D342*F341/(B342+C342),0)</f>
        <v/>
      </c>
      <c r="G342">
        <f>IF(AND(A342&lt;=$B$9*12,D342&gt;0,ROUND(D342,2)&gt;=ROUND($B$6*(1+$B$7/100)^INT((A342-1)/12),2)),1,0)</f>
        <v/>
      </c>
      <c r="H342" s="14">
        <f>IF(B342+C342&gt;0,D342-D342*F341/(B342+C342),0)</f>
        <v/>
      </c>
    </row>
    <row r="343">
      <c r="A343" t="n">
        <v>322</v>
      </c>
      <c r="B343" s="14">
        <f>E342</f>
        <v/>
      </c>
      <c r="C343" s="14">
        <f>IF(A343&lt;=$B$9*12,B343*$B$8/1200,0)</f>
        <v/>
      </c>
      <c r="D343" s="14">
        <f>IF(A343&lt;=$B$9*12,MIN(B343+C343,$B$6*(1+$B$7/100)^INT((A343-1)/12)),0)</f>
        <v/>
      </c>
      <c r="E343" s="14">
        <f>B343+C343-D343</f>
        <v/>
      </c>
      <c r="F343" s="14">
        <f>IF(B343+C343&gt;0,F342-D343*F342/(B343+C343),0)</f>
        <v/>
      </c>
      <c r="G343">
        <f>IF(AND(A343&lt;=$B$9*12,D343&gt;0,ROUND(D343,2)&gt;=ROUND($B$6*(1+$B$7/100)^INT((A343-1)/12),2)),1,0)</f>
        <v/>
      </c>
      <c r="H343" s="14">
        <f>IF(B343+C343&gt;0,D343-D343*F342/(B343+C343),0)</f>
        <v/>
      </c>
    </row>
    <row r="344">
      <c r="A344" t="n">
        <v>323</v>
      </c>
      <c r="B344" s="14">
        <f>E343</f>
        <v/>
      </c>
      <c r="C344" s="14">
        <f>IF(A344&lt;=$B$9*12,B344*$B$8/1200,0)</f>
        <v/>
      </c>
      <c r="D344" s="14">
        <f>IF(A344&lt;=$B$9*12,MIN(B344+C344,$B$6*(1+$B$7/100)^INT((A344-1)/12)),0)</f>
        <v/>
      </c>
      <c r="E344" s="14">
        <f>B344+C344-D344</f>
        <v/>
      </c>
      <c r="F344" s="14">
        <f>IF(B344+C344&gt;0,F343-D344*F343/(B344+C344),0)</f>
        <v/>
      </c>
      <c r="G344">
        <f>IF(AND(A344&lt;=$B$9*12,D344&gt;0,ROUND(D344,2)&gt;=ROUND($B$6*(1+$B$7/100)^INT((A344-1)/12),2)),1,0)</f>
        <v/>
      </c>
      <c r="H344" s="14">
        <f>IF(B344+C344&gt;0,D344-D344*F343/(B344+C344),0)</f>
        <v/>
      </c>
    </row>
    <row r="345">
      <c r="A345" t="n">
        <v>324</v>
      </c>
      <c r="B345" s="14">
        <f>E344</f>
        <v/>
      </c>
      <c r="C345" s="14">
        <f>IF(A345&lt;=$B$9*12,B345*$B$8/1200,0)</f>
        <v/>
      </c>
      <c r="D345" s="14">
        <f>IF(A345&lt;=$B$9*12,MIN(B345+C345,$B$6*(1+$B$7/100)^INT((A345-1)/12)),0)</f>
        <v/>
      </c>
      <c r="E345" s="14">
        <f>B345+C345-D345</f>
        <v/>
      </c>
      <c r="F345" s="14">
        <f>IF(B345+C345&gt;0,F344-D345*F344/(B345+C345),0)</f>
        <v/>
      </c>
      <c r="G345">
        <f>IF(AND(A345&lt;=$B$9*12,D345&gt;0,ROUND(D345,2)&gt;=ROUND($B$6*(1+$B$7/100)^INT((A345-1)/12),2)),1,0)</f>
        <v/>
      </c>
      <c r="H345" s="14">
        <f>IF(B345+C345&gt;0,D345-D345*F344/(B345+C345),0)</f>
        <v/>
      </c>
    </row>
    <row r="346">
      <c r="A346" t="n">
        <v>325</v>
      </c>
      <c r="B346" s="14">
        <f>E345</f>
        <v/>
      </c>
      <c r="C346" s="14">
        <f>IF(A346&lt;=$B$9*12,B346*$B$8/1200,0)</f>
        <v/>
      </c>
      <c r="D346" s="14">
        <f>IF(A346&lt;=$B$9*12,MIN(B346+C346,$B$6*(1+$B$7/100)^INT((A346-1)/12)),0)</f>
        <v/>
      </c>
      <c r="E346" s="14">
        <f>B346+C346-D346</f>
        <v/>
      </c>
      <c r="F346" s="14">
        <f>IF(B346+C346&gt;0,F345-D346*F345/(B346+C346),0)</f>
        <v/>
      </c>
      <c r="G346">
        <f>IF(AND(A346&lt;=$B$9*12,D346&gt;0,ROUND(D346,2)&gt;=ROUND($B$6*(1+$B$7/100)^INT((A346-1)/12),2)),1,0)</f>
        <v/>
      </c>
      <c r="H346" s="14">
        <f>IF(B346+C346&gt;0,D346-D346*F345/(B346+C346),0)</f>
        <v/>
      </c>
    </row>
    <row r="347">
      <c r="A347" t="n">
        <v>326</v>
      </c>
      <c r="B347" s="14">
        <f>E346</f>
        <v/>
      </c>
      <c r="C347" s="14">
        <f>IF(A347&lt;=$B$9*12,B347*$B$8/1200,0)</f>
        <v/>
      </c>
      <c r="D347" s="14">
        <f>IF(A347&lt;=$B$9*12,MIN(B347+C347,$B$6*(1+$B$7/100)^INT((A347-1)/12)),0)</f>
        <v/>
      </c>
      <c r="E347" s="14">
        <f>B347+C347-D347</f>
        <v/>
      </c>
      <c r="F347" s="14">
        <f>IF(B347+C347&gt;0,F346-D347*F346/(B347+C347),0)</f>
        <v/>
      </c>
      <c r="G347">
        <f>IF(AND(A347&lt;=$B$9*12,D347&gt;0,ROUND(D347,2)&gt;=ROUND($B$6*(1+$B$7/100)^INT((A347-1)/12),2)),1,0)</f>
        <v/>
      </c>
      <c r="H347" s="14">
        <f>IF(B347+C347&gt;0,D347-D347*F346/(B347+C347),0)</f>
        <v/>
      </c>
    </row>
    <row r="348">
      <c r="A348" t="n">
        <v>327</v>
      </c>
      <c r="B348" s="14">
        <f>E347</f>
        <v/>
      </c>
      <c r="C348" s="14">
        <f>IF(A348&lt;=$B$9*12,B348*$B$8/1200,0)</f>
        <v/>
      </c>
      <c r="D348" s="14">
        <f>IF(A348&lt;=$B$9*12,MIN(B348+C348,$B$6*(1+$B$7/100)^INT((A348-1)/12)),0)</f>
        <v/>
      </c>
      <c r="E348" s="14">
        <f>B348+C348-D348</f>
        <v/>
      </c>
      <c r="F348" s="14">
        <f>IF(B348+C348&gt;0,F347-D348*F347/(B348+C348),0)</f>
        <v/>
      </c>
      <c r="G348">
        <f>IF(AND(A348&lt;=$B$9*12,D348&gt;0,ROUND(D348,2)&gt;=ROUND($B$6*(1+$B$7/100)^INT((A348-1)/12),2)),1,0)</f>
        <v/>
      </c>
      <c r="H348" s="14">
        <f>IF(B348+C348&gt;0,D348-D348*F347/(B348+C348),0)</f>
        <v/>
      </c>
    </row>
    <row r="349">
      <c r="A349" t="n">
        <v>328</v>
      </c>
      <c r="B349" s="14">
        <f>E348</f>
        <v/>
      </c>
      <c r="C349" s="14">
        <f>IF(A349&lt;=$B$9*12,B349*$B$8/1200,0)</f>
        <v/>
      </c>
      <c r="D349" s="14">
        <f>IF(A349&lt;=$B$9*12,MIN(B349+C349,$B$6*(1+$B$7/100)^INT((A349-1)/12)),0)</f>
        <v/>
      </c>
      <c r="E349" s="14">
        <f>B349+C349-D349</f>
        <v/>
      </c>
      <c r="F349" s="14">
        <f>IF(B349+C349&gt;0,F348-D349*F348/(B349+C349),0)</f>
        <v/>
      </c>
      <c r="G349">
        <f>IF(AND(A349&lt;=$B$9*12,D349&gt;0,ROUND(D349,2)&gt;=ROUND($B$6*(1+$B$7/100)^INT((A349-1)/12),2)),1,0)</f>
        <v/>
      </c>
      <c r="H349" s="14">
        <f>IF(B349+C349&gt;0,D349-D349*F348/(B349+C349),0)</f>
        <v/>
      </c>
    </row>
    <row r="350">
      <c r="A350" t="n">
        <v>329</v>
      </c>
      <c r="B350" s="14">
        <f>E349</f>
        <v/>
      </c>
      <c r="C350" s="14">
        <f>IF(A350&lt;=$B$9*12,B350*$B$8/1200,0)</f>
        <v/>
      </c>
      <c r="D350" s="14">
        <f>IF(A350&lt;=$B$9*12,MIN(B350+C350,$B$6*(1+$B$7/100)^INT((A350-1)/12)),0)</f>
        <v/>
      </c>
      <c r="E350" s="14">
        <f>B350+C350-D350</f>
        <v/>
      </c>
      <c r="F350" s="14">
        <f>IF(B350+C350&gt;0,F349-D350*F349/(B350+C350),0)</f>
        <v/>
      </c>
      <c r="G350">
        <f>IF(AND(A350&lt;=$B$9*12,D350&gt;0,ROUND(D350,2)&gt;=ROUND($B$6*(1+$B$7/100)^INT((A350-1)/12),2)),1,0)</f>
        <v/>
      </c>
      <c r="H350" s="14">
        <f>IF(B350+C350&gt;0,D350-D350*F349/(B350+C350),0)</f>
        <v/>
      </c>
    </row>
    <row r="351">
      <c r="A351" t="n">
        <v>330</v>
      </c>
      <c r="B351" s="14">
        <f>E350</f>
        <v/>
      </c>
      <c r="C351" s="14">
        <f>IF(A351&lt;=$B$9*12,B351*$B$8/1200,0)</f>
        <v/>
      </c>
      <c r="D351" s="14">
        <f>IF(A351&lt;=$B$9*12,MIN(B351+C351,$B$6*(1+$B$7/100)^INT((A351-1)/12)),0)</f>
        <v/>
      </c>
      <c r="E351" s="14">
        <f>B351+C351-D351</f>
        <v/>
      </c>
      <c r="F351" s="14">
        <f>IF(B351+C351&gt;0,F350-D351*F350/(B351+C351),0)</f>
        <v/>
      </c>
      <c r="G351">
        <f>IF(AND(A351&lt;=$B$9*12,D351&gt;0,ROUND(D351,2)&gt;=ROUND($B$6*(1+$B$7/100)^INT((A351-1)/12),2)),1,0)</f>
        <v/>
      </c>
      <c r="H351" s="14">
        <f>IF(B351+C351&gt;0,D351-D351*F350/(B351+C351),0)</f>
        <v/>
      </c>
    </row>
    <row r="352">
      <c r="A352" t="n">
        <v>331</v>
      </c>
      <c r="B352" s="14">
        <f>E351</f>
        <v/>
      </c>
      <c r="C352" s="14">
        <f>IF(A352&lt;=$B$9*12,B352*$B$8/1200,0)</f>
        <v/>
      </c>
      <c r="D352" s="14">
        <f>IF(A352&lt;=$B$9*12,MIN(B352+C352,$B$6*(1+$B$7/100)^INT((A352-1)/12)),0)</f>
        <v/>
      </c>
      <c r="E352" s="14">
        <f>B352+C352-D352</f>
        <v/>
      </c>
      <c r="F352" s="14">
        <f>IF(B352+C352&gt;0,F351-D352*F351/(B352+C352),0)</f>
        <v/>
      </c>
      <c r="G352">
        <f>IF(AND(A352&lt;=$B$9*12,D352&gt;0,ROUND(D352,2)&gt;=ROUND($B$6*(1+$B$7/100)^INT((A352-1)/12),2)),1,0)</f>
        <v/>
      </c>
      <c r="H352" s="14">
        <f>IF(B352+C352&gt;0,D352-D352*F351/(B352+C352),0)</f>
        <v/>
      </c>
    </row>
    <row r="353">
      <c r="A353" t="n">
        <v>332</v>
      </c>
      <c r="B353" s="14">
        <f>E352</f>
        <v/>
      </c>
      <c r="C353" s="14">
        <f>IF(A353&lt;=$B$9*12,B353*$B$8/1200,0)</f>
        <v/>
      </c>
      <c r="D353" s="14">
        <f>IF(A353&lt;=$B$9*12,MIN(B353+C353,$B$6*(1+$B$7/100)^INT((A353-1)/12)),0)</f>
        <v/>
      </c>
      <c r="E353" s="14">
        <f>B353+C353-D353</f>
        <v/>
      </c>
      <c r="F353" s="14">
        <f>IF(B353+C353&gt;0,F352-D353*F352/(B353+C353),0)</f>
        <v/>
      </c>
      <c r="G353">
        <f>IF(AND(A353&lt;=$B$9*12,D353&gt;0,ROUND(D353,2)&gt;=ROUND($B$6*(1+$B$7/100)^INT((A353-1)/12),2)),1,0)</f>
        <v/>
      </c>
      <c r="H353" s="14">
        <f>IF(B353+C353&gt;0,D353-D353*F352/(B353+C353),0)</f>
        <v/>
      </c>
    </row>
    <row r="354">
      <c r="A354" t="n">
        <v>333</v>
      </c>
      <c r="B354" s="14">
        <f>E353</f>
        <v/>
      </c>
      <c r="C354" s="14">
        <f>IF(A354&lt;=$B$9*12,B354*$B$8/1200,0)</f>
        <v/>
      </c>
      <c r="D354" s="14">
        <f>IF(A354&lt;=$B$9*12,MIN(B354+C354,$B$6*(1+$B$7/100)^INT((A354-1)/12)),0)</f>
        <v/>
      </c>
      <c r="E354" s="14">
        <f>B354+C354-D354</f>
        <v/>
      </c>
      <c r="F354" s="14">
        <f>IF(B354+C354&gt;0,F353-D354*F353/(B354+C354),0)</f>
        <v/>
      </c>
      <c r="G354">
        <f>IF(AND(A354&lt;=$B$9*12,D354&gt;0,ROUND(D354,2)&gt;=ROUND($B$6*(1+$B$7/100)^INT((A354-1)/12),2)),1,0)</f>
        <v/>
      </c>
      <c r="H354" s="14">
        <f>IF(B354+C354&gt;0,D354-D354*F353/(B354+C354),0)</f>
        <v/>
      </c>
    </row>
    <row r="355">
      <c r="A355" t="n">
        <v>334</v>
      </c>
      <c r="B355" s="14">
        <f>E354</f>
        <v/>
      </c>
      <c r="C355" s="14">
        <f>IF(A355&lt;=$B$9*12,B355*$B$8/1200,0)</f>
        <v/>
      </c>
      <c r="D355" s="14">
        <f>IF(A355&lt;=$B$9*12,MIN(B355+C355,$B$6*(1+$B$7/100)^INT((A355-1)/12)),0)</f>
        <v/>
      </c>
      <c r="E355" s="14">
        <f>B355+C355-D355</f>
        <v/>
      </c>
      <c r="F355" s="14">
        <f>IF(B355+C355&gt;0,F354-D355*F354/(B355+C355),0)</f>
        <v/>
      </c>
      <c r="G355">
        <f>IF(AND(A355&lt;=$B$9*12,D355&gt;0,ROUND(D355,2)&gt;=ROUND($B$6*(1+$B$7/100)^INT((A355-1)/12),2)),1,0)</f>
        <v/>
      </c>
      <c r="H355" s="14">
        <f>IF(B355+C355&gt;0,D355-D355*F354/(B355+C355),0)</f>
        <v/>
      </c>
    </row>
    <row r="356">
      <c r="A356" t="n">
        <v>335</v>
      </c>
      <c r="B356" s="14">
        <f>E355</f>
        <v/>
      </c>
      <c r="C356" s="14">
        <f>IF(A356&lt;=$B$9*12,B356*$B$8/1200,0)</f>
        <v/>
      </c>
      <c r="D356" s="14">
        <f>IF(A356&lt;=$B$9*12,MIN(B356+C356,$B$6*(1+$B$7/100)^INT((A356-1)/12)),0)</f>
        <v/>
      </c>
      <c r="E356" s="14">
        <f>B356+C356-D356</f>
        <v/>
      </c>
      <c r="F356" s="14">
        <f>IF(B356+C356&gt;0,F355-D356*F355/(B356+C356),0)</f>
        <v/>
      </c>
      <c r="G356">
        <f>IF(AND(A356&lt;=$B$9*12,D356&gt;0,ROUND(D356,2)&gt;=ROUND($B$6*(1+$B$7/100)^INT((A356-1)/12),2)),1,0)</f>
        <v/>
      </c>
      <c r="H356" s="14">
        <f>IF(B356+C356&gt;0,D356-D356*F355/(B356+C356),0)</f>
        <v/>
      </c>
    </row>
    <row r="357">
      <c r="A357" t="n">
        <v>336</v>
      </c>
      <c r="B357" s="14">
        <f>E356</f>
        <v/>
      </c>
      <c r="C357" s="14">
        <f>IF(A357&lt;=$B$9*12,B357*$B$8/1200,0)</f>
        <v/>
      </c>
      <c r="D357" s="14">
        <f>IF(A357&lt;=$B$9*12,MIN(B357+C357,$B$6*(1+$B$7/100)^INT((A357-1)/12)),0)</f>
        <v/>
      </c>
      <c r="E357" s="14">
        <f>B357+C357-D357</f>
        <v/>
      </c>
      <c r="F357" s="14">
        <f>IF(B357+C357&gt;0,F356-D357*F356/(B357+C357),0)</f>
        <v/>
      </c>
      <c r="G357">
        <f>IF(AND(A357&lt;=$B$9*12,D357&gt;0,ROUND(D357,2)&gt;=ROUND($B$6*(1+$B$7/100)^INT((A357-1)/12),2)),1,0)</f>
        <v/>
      </c>
      <c r="H357" s="14">
        <f>IF(B357+C357&gt;0,D357-D357*F356/(B357+C357),0)</f>
        <v/>
      </c>
    </row>
    <row r="358">
      <c r="A358" t="n">
        <v>337</v>
      </c>
      <c r="B358" s="14">
        <f>E357</f>
        <v/>
      </c>
      <c r="C358" s="14">
        <f>IF(A358&lt;=$B$9*12,B358*$B$8/1200,0)</f>
        <v/>
      </c>
      <c r="D358" s="14">
        <f>IF(A358&lt;=$B$9*12,MIN(B358+C358,$B$6*(1+$B$7/100)^INT((A358-1)/12)),0)</f>
        <v/>
      </c>
      <c r="E358" s="14">
        <f>B358+C358-D358</f>
        <v/>
      </c>
      <c r="F358" s="14">
        <f>IF(B358+C358&gt;0,F357-D358*F357/(B358+C358),0)</f>
        <v/>
      </c>
      <c r="G358">
        <f>IF(AND(A358&lt;=$B$9*12,D358&gt;0,ROUND(D358,2)&gt;=ROUND($B$6*(1+$B$7/100)^INT((A358-1)/12),2)),1,0)</f>
        <v/>
      </c>
      <c r="H358" s="14">
        <f>IF(B358+C358&gt;0,D358-D358*F357/(B358+C358),0)</f>
        <v/>
      </c>
    </row>
    <row r="359">
      <c r="A359" t="n">
        <v>338</v>
      </c>
      <c r="B359" s="14">
        <f>E358</f>
        <v/>
      </c>
      <c r="C359" s="14">
        <f>IF(A359&lt;=$B$9*12,B359*$B$8/1200,0)</f>
        <v/>
      </c>
      <c r="D359" s="14">
        <f>IF(A359&lt;=$B$9*12,MIN(B359+C359,$B$6*(1+$B$7/100)^INT((A359-1)/12)),0)</f>
        <v/>
      </c>
      <c r="E359" s="14">
        <f>B359+C359-D359</f>
        <v/>
      </c>
      <c r="F359" s="14">
        <f>IF(B359+C359&gt;0,F358-D359*F358/(B359+C359),0)</f>
        <v/>
      </c>
      <c r="G359">
        <f>IF(AND(A359&lt;=$B$9*12,D359&gt;0,ROUND(D359,2)&gt;=ROUND($B$6*(1+$B$7/100)^INT((A359-1)/12),2)),1,0)</f>
        <v/>
      </c>
      <c r="H359" s="14">
        <f>IF(B359+C359&gt;0,D359-D359*F358/(B359+C359),0)</f>
        <v/>
      </c>
    </row>
    <row r="360">
      <c r="A360" t="n">
        <v>339</v>
      </c>
      <c r="B360" s="14">
        <f>E359</f>
        <v/>
      </c>
      <c r="C360" s="14">
        <f>IF(A360&lt;=$B$9*12,B360*$B$8/1200,0)</f>
        <v/>
      </c>
      <c r="D360" s="14">
        <f>IF(A360&lt;=$B$9*12,MIN(B360+C360,$B$6*(1+$B$7/100)^INT((A360-1)/12)),0)</f>
        <v/>
      </c>
      <c r="E360" s="14">
        <f>B360+C360-D360</f>
        <v/>
      </c>
      <c r="F360" s="14">
        <f>IF(B360+C360&gt;0,F359-D360*F359/(B360+C360),0)</f>
        <v/>
      </c>
      <c r="G360">
        <f>IF(AND(A360&lt;=$B$9*12,D360&gt;0,ROUND(D360,2)&gt;=ROUND($B$6*(1+$B$7/100)^INT((A360-1)/12),2)),1,0)</f>
        <v/>
      </c>
      <c r="H360" s="14">
        <f>IF(B360+C360&gt;0,D360-D360*F359/(B360+C360),0)</f>
        <v/>
      </c>
    </row>
    <row r="361">
      <c r="A361" t="n">
        <v>340</v>
      </c>
      <c r="B361" s="14">
        <f>E360</f>
        <v/>
      </c>
      <c r="C361" s="14">
        <f>IF(A361&lt;=$B$9*12,B361*$B$8/1200,0)</f>
        <v/>
      </c>
      <c r="D361" s="14">
        <f>IF(A361&lt;=$B$9*12,MIN(B361+C361,$B$6*(1+$B$7/100)^INT((A361-1)/12)),0)</f>
        <v/>
      </c>
      <c r="E361" s="14">
        <f>B361+C361-D361</f>
        <v/>
      </c>
      <c r="F361" s="14">
        <f>IF(B361+C361&gt;0,F360-D361*F360/(B361+C361),0)</f>
        <v/>
      </c>
      <c r="G361">
        <f>IF(AND(A361&lt;=$B$9*12,D361&gt;0,ROUND(D361,2)&gt;=ROUND($B$6*(1+$B$7/100)^INT((A361-1)/12),2)),1,0)</f>
        <v/>
      </c>
      <c r="H361" s="14">
        <f>IF(B361+C361&gt;0,D361-D361*F360/(B361+C361),0)</f>
        <v/>
      </c>
    </row>
    <row r="362">
      <c r="A362" t="n">
        <v>341</v>
      </c>
      <c r="B362" s="14">
        <f>E361</f>
        <v/>
      </c>
      <c r="C362" s="14">
        <f>IF(A362&lt;=$B$9*12,B362*$B$8/1200,0)</f>
        <v/>
      </c>
      <c r="D362" s="14">
        <f>IF(A362&lt;=$B$9*12,MIN(B362+C362,$B$6*(1+$B$7/100)^INT((A362-1)/12)),0)</f>
        <v/>
      </c>
      <c r="E362" s="14">
        <f>B362+C362-D362</f>
        <v/>
      </c>
      <c r="F362" s="14">
        <f>IF(B362+C362&gt;0,F361-D362*F361/(B362+C362),0)</f>
        <v/>
      </c>
      <c r="G362">
        <f>IF(AND(A362&lt;=$B$9*12,D362&gt;0,ROUND(D362,2)&gt;=ROUND($B$6*(1+$B$7/100)^INT((A362-1)/12),2)),1,0)</f>
        <v/>
      </c>
      <c r="H362" s="14">
        <f>IF(B362+C362&gt;0,D362-D362*F361/(B362+C362),0)</f>
        <v/>
      </c>
    </row>
    <row r="363">
      <c r="A363" t="n">
        <v>342</v>
      </c>
      <c r="B363" s="14">
        <f>E362</f>
        <v/>
      </c>
      <c r="C363" s="14">
        <f>IF(A363&lt;=$B$9*12,B363*$B$8/1200,0)</f>
        <v/>
      </c>
      <c r="D363" s="14">
        <f>IF(A363&lt;=$B$9*12,MIN(B363+C363,$B$6*(1+$B$7/100)^INT((A363-1)/12)),0)</f>
        <v/>
      </c>
      <c r="E363" s="14">
        <f>B363+C363-D363</f>
        <v/>
      </c>
      <c r="F363" s="14">
        <f>IF(B363+C363&gt;0,F362-D363*F362/(B363+C363),0)</f>
        <v/>
      </c>
      <c r="G363">
        <f>IF(AND(A363&lt;=$B$9*12,D363&gt;0,ROUND(D363,2)&gt;=ROUND($B$6*(1+$B$7/100)^INT((A363-1)/12),2)),1,0)</f>
        <v/>
      </c>
      <c r="H363" s="14">
        <f>IF(B363+C363&gt;0,D363-D363*F362/(B363+C363),0)</f>
        <v/>
      </c>
    </row>
    <row r="364">
      <c r="A364" t="n">
        <v>343</v>
      </c>
      <c r="B364" s="14">
        <f>E363</f>
        <v/>
      </c>
      <c r="C364" s="14">
        <f>IF(A364&lt;=$B$9*12,B364*$B$8/1200,0)</f>
        <v/>
      </c>
      <c r="D364" s="14">
        <f>IF(A364&lt;=$B$9*12,MIN(B364+C364,$B$6*(1+$B$7/100)^INT((A364-1)/12)),0)</f>
        <v/>
      </c>
      <c r="E364" s="14">
        <f>B364+C364-D364</f>
        <v/>
      </c>
      <c r="F364" s="14">
        <f>IF(B364+C364&gt;0,F363-D364*F363/(B364+C364),0)</f>
        <v/>
      </c>
      <c r="G364">
        <f>IF(AND(A364&lt;=$B$9*12,D364&gt;0,ROUND(D364,2)&gt;=ROUND($B$6*(1+$B$7/100)^INT((A364-1)/12),2)),1,0)</f>
        <v/>
      </c>
      <c r="H364" s="14">
        <f>IF(B364+C364&gt;0,D364-D364*F363/(B364+C364),0)</f>
        <v/>
      </c>
    </row>
    <row r="365">
      <c r="A365" t="n">
        <v>344</v>
      </c>
      <c r="B365" s="14">
        <f>E364</f>
        <v/>
      </c>
      <c r="C365" s="14">
        <f>IF(A365&lt;=$B$9*12,B365*$B$8/1200,0)</f>
        <v/>
      </c>
      <c r="D365" s="14">
        <f>IF(A365&lt;=$B$9*12,MIN(B365+C365,$B$6*(1+$B$7/100)^INT((A365-1)/12)),0)</f>
        <v/>
      </c>
      <c r="E365" s="14">
        <f>B365+C365-D365</f>
        <v/>
      </c>
      <c r="F365" s="14">
        <f>IF(B365+C365&gt;0,F364-D365*F364/(B365+C365),0)</f>
        <v/>
      </c>
      <c r="G365">
        <f>IF(AND(A365&lt;=$B$9*12,D365&gt;0,ROUND(D365,2)&gt;=ROUND($B$6*(1+$B$7/100)^INT((A365-1)/12),2)),1,0)</f>
        <v/>
      </c>
      <c r="H365" s="14">
        <f>IF(B365+C365&gt;0,D365-D365*F364/(B365+C365),0)</f>
        <v/>
      </c>
    </row>
    <row r="366">
      <c r="A366" t="n">
        <v>345</v>
      </c>
      <c r="B366" s="14">
        <f>E365</f>
        <v/>
      </c>
      <c r="C366" s="14">
        <f>IF(A366&lt;=$B$9*12,B366*$B$8/1200,0)</f>
        <v/>
      </c>
      <c r="D366" s="14">
        <f>IF(A366&lt;=$B$9*12,MIN(B366+C366,$B$6*(1+$B$7/100)^INT((A366-1)/12)),0)</f>
        <v/>
      </c>
      <c r="E366" s="14">
        <f>B366+C366-D366</f>
        <v/>
      </c>
      <c r="F366" s="14">
        <f>IF(B366+C366&gt;0,F365-D366*F365/(B366+C366),0)</f>
        <v/>
      </c>
      <c r="G366">
        <f>IF(AND(A366&lt;=$B$9*12,D366&gt;0,ROUND(D366,2)&gt;=ROUND($B$6*(1+$B$7/100)^INT((A366-1)/12),2)),1,0)</f>
        <v/>
      </c>
      <c r="H366" s="14">
        <f>IF(B366+C366&gt;0,D366-D366*F365/(B366+C366),0)</f>
        <v/>
      </c>
    </row>
    <row r="367">
      <c r="A367" t="n">
        <v>346</v>
      </c>
      <c r="B367" s="14">
        <f>E366</f>
        <v/>
      </c>
      <c r="C367" s="14">
        <f>IF(A367&lt;=$B$9*12,B367*$B$8/1200,0)</f>
        <v/>
      </c>
      <c r="D367" s="14">
        <f>IF(A367&lt;=$B$9*12,MIN(B367+C367,$B$6*(1+$B$7/100)^INT((A367-1)/12)),0)</f>
        <v/>
      </c>
      <c r="E367" s="14">
        <f>B367+C367-D367</f>
        <v/>
      </c>
      <c r="F367" s="14">
        <f>IF(B367+C367&gt;0,F366-D367*F366/(B367+C367),0)</f>
        <v/>
      </c>
      <c r="G367">
        <f>IF(AND(A367&lt;=$B$9*12,D367&gt;0,ROUND(D367,2)&gt;=ROUND($B$6*(1+$B$7/100)^INT((A367-1)/12),2)),1,0)</f>
        <v/>
      </c>
      <c r="H367" s="14">
        <f>IF(B367+C367&gt;0,D367-D367*F366/(B367+C367),0)</f>
        <v/>
      </c>
    </row>
    <row r="368">
      <c r="A368" t="n">
        <v>347</v>
      </c>
      <c r="B368" s="14">
        <f>E367</f>
        <v/>
      </c>
      <c r="C368" s="14">
        <f>IF(A368&lt;=$B$9*12,B368*$B$8/1200,0)</f>
        <v/>
      </c>
      <c r="D368" s="14">
        <f>IF(A368&lt;=$B$9*12,MIN(B368+C368,$B$6*(1+$B$7/100)^INT((A368-1)/12)),0)</f>
        <v/>
      </c>
      <c r="E368" s="14">
        <f>B368+C368-D368</f>
        <v/>
      </c>
      <c r="F368" s="14">
        <f>IF(B368+C368&gt;0,F367-D368*F367/(B368+C368),0)</f>
        <v/>
      </c>
      <c r="G368">
        <f>IF(AND(A368&lt;=$B$9*12,D368&gt;0,ROUND(D368,2)&gt;=ROUND($B$6*(1+$B$7/100)^INT((A368-1)/12),2)),1,0)</f>
        <v/>
      </c>
      <c r="H368" s="14">
        <f>IF(B368+C368&gt;0,D368-D368*F367/(B368+C368),0)</f>
        <v/>
      </c>
    </row>
    <row r="369">
      <c r="A369" t="n">
        <v>348</v>
      </c>
      <c r="B369" s="14">
        <f>E368</f>
        <v/>
      </c>
      <c r="C369" s="14">
        <f>IF(A369&lt;=$B$9*12,B369*$B$8/1200,0)</f>
        <v/>
      </c>
      <c r="D369" s="14">
        <f>IF(A369&lt;=$B$9*12,MIN(B369+C369,$B$6*(1+$B$7/100)^INT((A369-1)/12)),0)</f>
        <v/>
      </c>
      <c r="E369" s="14">
        <f>B369+C369-D369</f>
        <v/>
      </c>
      <c r="F369" s="14">
        <f>IF(B369+C369&gt;0,F368-D369*F368/(B369+C369),0)</f>
        <v/>
      </c>
      <c r="G369">
        <f>IF(AND(A369&lt;=$B$9*12,D369&gt;0,ROUND(D369,2)&gt;=ROUND($B$6*(1+$B$7/100)^INT((A369-1)/12),2)),1,0)</f>
        <v/>
      </c>
      <c r="H369" s="14">
        <f>IF(B369+C369&gt;0,D369-D369*F368/(B369+C369),0)</f>
        <v/>
      </c>
    </row>
    <row r="370">
      <c r="A370" t="n">
        <v>349</v>
      </c>
      <c r="B370" s="14">
        <f>E369</f>
        <v/>
      </c>
      <c r="C370" s="14">
        <f>IF(A370&lt;=$B$9*12,B370*$B$8/1200,0)</f>
        <v/>
      </c>
      <c r="D370" s="14">
        <f>IF(A370&lt;=$B$9*12,MIN(B370+C370,$B$6*(1+$B$7/100)^INT((A370-1)/12)),0)</f>
        <v/>
      </c>
      <c r="E370" s="14">
        <f>B370+C370-D370</f>
        <v/>
      </c>
      <c r="F370" s="14">
        <f>IF(B370+C370&gt;0,F369-D370*F369/(B370+C370),0)</f>
        <v/>
      </c>
      <c r="G370">
        <f>IF(AND(A370&lt;=$B$9*12,D370&gt;0,ROUND(D370,2)&gt;=ROUND($B$6*(1+$B$7/100)^INT((A370-1)/12),2)),1,0)</f>
        <v/>
      </c>
      <c r="H370" s="14">
        <f>IF(B370+C370&gt;0,D370-D370*F369/(B370+C370),0)</f>
        <v/>
      </c>
    </row>
    <row r="371">
      <c r="A371" t="n">
        <v>350</v>
      </c>
      <c r="B371" s="14">
        <f>E370</f>
        <v/>
      </c>
      <c r="C371" s="14">
        <f>IF(A371&lt;=$B$9*12,B371*$B$8/1200,0)</f>
        <v/>
      </c>
      <c r="D371" s="14">
        <f>IF(A371&lt;=$B$9*12,MIN(B371+C371,$B$6*(1+$B$7/100)^INT((A371-1)/12)),0)</f>
        <v/>
      </c>
      <c r="E371" s="14">
        <f>B371+C371-D371</f>
        <v/>
      </c>
      <c r="F371" s="14">
        <f>IF(B371+C371&gt;0,F370-D371*F370/(B371+C371),0)</f>
        <v/>
      </c>
      <c r="G371">
        <f>IF(AND(A371&lt;=$B$9*12,D371&gt;0,ROUND(D371,2)&gt;=ROUND($B$6*(1+$B$7/100)^INT((A371-1)/12),2)),1,0)</f>
        <v/>
      </c>
      <c r="H371" s="14">
        <f>IF(B371+C371&gt;0,D371-D371*F370/(B371+C371),0)</f>
        <v/>
      </c>
    </row>
    <row r="372">
      <c r="A372" t="n">
        <v>351</v>
      </c>
      <c r="B372" s="14">
        <f>E371</f>
        <v/>
      </c>
      <c r="C372" s="14">
        <f>IF(A372&lt;=$B$9*12,B372*$B$8/1200,0)</f>
        <v/>
      </c>
      <c r="D372" s="14">
        <f>IF(A372&lt;=$B$9*12,MIN(B372+C372,$B$6*(1+$B$7/100)^INT((A372-1)/12)),0)</f>
        <v/>
      </c>
      <c r="E372" s="14">
        <f>B372+C372-D372</f>
        <v/>
      </c>
      <c r="F372" s="14">
        <f>IF(B372+C372&gt;0,F371-D372*F371/(B372+C372),0)</f>
        <v/>
      </c>
      <c r="G372">
        <f>IF(AND(A372&lt;=$B$9*12,D372&gt;0,ROUND(D372,2)&gt;=ROUND($B$6*(1+$B$7/100)^INT((A372-1)/12),2)),1,0)</f>
        <v/>
      </c>
      <c r="H372" s="14">
        <f>IF(B372+C372&gt;0,D372-D372*F371/(B372+C372),0)</f>
        <v/>
      </c>
    </row>
    <row r="373">
      <c r="A373" t="n">
        <v>352</v>
      </c>
      <c r="B373" s="14">
        <f>E372</f>
        <v/>
      </c>
      <c r="C373" s="14">
        <f>IF(A373&lt;=$B$9*12,B373*$B$8/1200,0)</f>
        <v/>
      </c>
      <c r="D373" s="14">
        <f>IF(A373&lt;=$B$9*12,MIN(B373+C373,$B$6*(1+$B$7/100)^INT((A373-1)/12)),0)</f>
        <v/>
      </c>
      <c r="E373" s="14">
        <f>B373+C373-D373</f>
        <v/>
      </c>
      <c r="F373" s="14">
        <f>IF(B373+C373&gt;0,F372-D373*F372/(B373+C373),0)</f>
        <v/>
      </c>
      <c r="G373">
        <f>IF(AND(A373&lt;=$B$9*12,D373&gt;0,ROUND(D373,2)&gt;=ROUND($B$6*(1+$B$7/100)^INT((A373-1)/12),2)),1,0)</f>
        <v/>
      </c>
      <c r="H373" s="14">
        <f>IF(B373+C373&gt;0,D373-D373*F372/(B373+C373),0)</f>
        <v/>
      </c>
    </row>
    <row r="374">
      <c r="A374" t="n">
        <v>353</v>
      </c>
      <c r="B374" s="14">
        <f>E373</f>
        <v/>
      </c>
      <c r="C374" s="14">
        <f>IF(A374&lt;=$B$9*12,B374*$B$8/1200,0)</f>
        <v/>
      </c>
      <c r="D374" s="14">
        <f>IF(A374&lt;=$B$9*12,MIN(B374+C374,$B$6*(1+$B$7/100)^INT((A374-1)/12)),0)</f>
        <v/>
      </c>
      <c r="E374" s="14">
        <f>B374+C374-D374</f>
        <v/>
      </c>
      <c r="F374" s="14">
        <f>IF(B374+C374&gt;0,F373-D374*F373/(B374+C374),0)</f>
        <v/>
      </c>
      <c r="G374">
        <f>IF(AND(A374&lt;=$B$9*12,D374&gt;0,ROUND(D374,2)&gt;=ROUND($B$6*(1+$B$7/100)^INT((A374-1)/12),2)),1,0)</f>
        <v/>
      </c>
      <c r="H374" s="14">
        <f>IF(B374+C374&gt;0,D374-D374*F373/(B374+C374),0)</f>
        <v/>
      </c>
    </row>
    <row r="375">
      <c r="A375" t="n">
        <v>354</v>
      </c>
      <c r="B375" s="14">
        <f>E374</f>
        <v/>
      </c>
      <c r="C375" s="14">
        <f>IF(A375&lt;=$B$9*12,B375*$B$8/1200,0)</f>
        <v/>
      </c>
      <c r="D375" s="14">
        <f>IF(A375&lt;=$B$9*12,MIN(B375+C375,$B$6*(1+$B$7/100)^INT((A375-1)/12)),0)</f>
        <v/>
      </c>
      <c r="E375" s="14">
        <f>B375+C375-D375</f>
        <v/>
      </c>
      <c r="F375" s="14">
        <f>IF(B375+C375&gt;0,F374-D375*F374/(B375+C375),0)</f>
        <v/>
      </c>
      <c r="G375">
        <f>IF(AND(A375&lt;=$B$9*12,D375&gt;0,ROUND(D375,2)&gt;=ROUND($B$6*(1+$B$7/100)^INT((A375-1)/12),2)),1,0)</f>
        <v/>
      </c>
      <c r="H375" s="14">
        <f>IF(B375+C375&gt;0,D375-D375*F374/(B375+C375),0)</f>
        <v/>
      </c>
    </row>
    <row r="376">
      <c r="A376" t="n">
        <v>355</v>
      </c>
      <c r="B376" s="14">
        <f>E375</f>
        <v/>
      </c>
      <c r="C376" s="14">
        <f>IF(A376&lt;=$B$9*12,B376*$B$8/1200,0)</f>
        <v/>
      </c>
      <c r="D376" s="14">
        <f>IF(A376&lt;=$B$9*12,MIN(B376+C376,$B$6*(1+$B$7/100)^INT((A376-1)/12)),0)</f>
        <v/>
      </c>
      <c r="E376" s="14">
        <f>B376+C376-D376</f>
        <v/>
      </c>
      <c r="F376" s="14">
        <f>IF(B376+C376&gt;0,F375-D376*F375/(B376+C376),0)</f>
        <v/>
      </c>
      <c r="G376">
        <f>IF(AND(A376&lt;=$B$9*12,D376&gt;0,ROUND(D376,2)&gt;=ROUND($B$6*(1+$B$7/100)^INT((A376-1)/12),2)),1,0)</f>
        <v/>
      </c>
      <c r="H376" s="14">
        <f>IF(B376+C376&gt;0,D376-D376*F375/(B376+C376),0)</f>
        <v/>
      </c>
    </row>
    <row r="377">
      <c r="A377" t="n">
        <v>356</v>
      </c>
      <c r="B377" s="14">
        <f>E376</f>
        <v/>
      </c>
      <c r="C377" s="14">
        <f>IF(A377&lt;=$B$9*12,B377*$B$8/1200,0)</f>
        <v/>
      </c>
      <c r="D377" s="14">
        <f>IF(A377&lt;=$B$9*12,MIN(B377+C377,$B$6*(1+$B$7/100)^INT((A377-1)/12)),0)</f>
        <v/>
      </c>
      <c r="E377" s="14">
        <f>B377+C377-D377</f>
        <v/>
      </c>
      <c r="F377" s="14">
        <f>IF(B377+C377&gt;0,F376-D377*F376/(B377+C377),0)</f>
        <v/>
      </c>
      <c r="G377">
        <f>IF(AND(A377&lt;=$B$9*12,D377&gt;0,ROUND(D377,2)&gt;=ROUND($B$6*(1+$B$7/100)^INT((A377-1)/12),2)),1,0)</f>
        <v/>
      </c>
      <c r="H377" s="14">
        <f>IF(B377+C377&gt;0,D377-D377*F376/(B377+C377),0)</f>
        <v/>
      </c>
    </row>
    <row r="378">
      <c r="A378" t="n">
        <v>357</v>
      </c>
      <c r="B378" s="14">
        <f>E377</f>
        <v/>
      </c>
      <c r="C378" s="14">
        <f>IF(A378&lt;=$B$9*12,B378*$B$8/1200,0)</f>
        <v/>
      </c>
      <c r="D378" s="14">
        <f>IF(A378&lt;=$B$9*12,MIN(B378+C378,$B$6*(1+$B$7/100)^INT((A378-1)/12)),0)</f>
        <v/>
      </c>
      <c r="E378" s="14">
        <f>B378+C378-D378</f>
        <v/>
      </c>
      <c r="F378" s="14">
        <f>IF(B378+C378&gt;0,F377-D378*F377/(B378+C378),0)</f>
        <v/>
      </c>
      <c r="G378">
        <f>IF(AND(A378&lt;=$B$9*12,D378&gt;0,ROUND(D378,2)&gt;=ROUND($B$6*(1+$B$7/100)^INT((A378-1)/12),2)),1,0)</f>
        <v/>
      </c>
      <c r="H378" s="14">
        <f>IF(B378+C378&gt;0,D378-D378*F377/(B378+C378),0)</f>
        <v/>
      </c>
    </row>
    <row r="379">
      <c r="A379" t="n">
        <v>358</v>
      </c>
      <c r="B379" s="14">
        <f>E378</f>
        <v/>
      </c>
      <c r="C379" s="14">
        <f>IF(A379&lt;=$B$9*12,B379*$B$8/1200,0)</f>
        <v/>
      </c>
      <c r="D379" s="14">
        <f>IF(A379&lt;=$B$9*12,MIN(B379+C379,$B$6*(1+$B$7/100)^INT((A379-1)/12)),0)</f>
        <v/>
      </c>
      <c r="E379" s="14">
        <f>B379+C379-D379</f>
        <v/>
      </c>
      <c r="F379" s="14">
        <f>IF(B379+C379&gt;0,F378-D379*F378/(B379+C379),0)</f>
        <v/>
      </c>
      <c r="G379">
        <f>IF(AND(A379&lt;=$B$9*12,D379&gt;0,ROUND(D379,2)&gt;=ROUND($B$6*(1+$B$7/100)^INT((A379-1)/12),2)),1,0)</f>
        <v/>
      </c>
      <c r="H379" s="14">
        <f>IF(B379+C379&gt;0,D379-D379*F378/(B379+C379),0)</f>
        <v/>
      </c>
    </row>
    <row r="380">
      <c r="A380" t="n">
        <v>359</v>
      </c>
      <c r="B380" s="14">
        <f>E379</f>
        <v/>
      </c>
      <c r="C380" s="14">
        <f>IF(A380&lt;=$B$9*12,B380*$B$8/1200,0)</f>
        <v/>
      </c>
      <c r="D380" s="14">
        <f>IF(A380&lt;=$B$9*12,MIN(B380+C380,$B$6*(1+$B$7/100)^INT((A380-1)/12)),0)</f>
        <v/>
      </c>
      <c r="E380" s="14">
        <f>B380+C380-D380</f>
        <v/>
      </c>
      <c r="F380" s="14">
        <f>IF(B380+C380&gt;0,F379-D380*F379/(B380+C380),0)</f>
        <v/>
      </c>
      <c r="G380">
        <f>IF(AND(A380&lt;=$B$9*12,D380&gt;0,ROUND(D380,2)&gt;=ROUND($B$6*(1+$B$7/100)^INT((A380-1)/12),2)),1,0)</f>
        <v/>
      </c>
      <c r="H380" s="14">
        <f>IF(B380+C380&gt;0,D380-D380*F379/(B380+C380),0)</f>
        <v/>
      </c>
    </row>
    <row r="381">
      <c r="A381" t="n">
        <v>360</v>
      </c>
      <c r="B381" s="14">
        <f>E380</f>
        <v/>
      </c>
      <c r="C381" s="14">
        <f>IF(A381&lt;=$B$9*12,B381*$B$8/1200,0)</f>
        <v/>
      </c>
      <c r="D381" s="14">
        <f>IF(A381&lt;=$B$9*12,MIN(B381+C381,$B$6*(1+$B$7/100)^INT((A381-1)/12)),0)</f>
        <v/>
      </c>
      <c r="E381" s="14">
        <f>B381+C381-D381</f>
        <v/>
      </c>
      <c r="F381" s="14">
        <f>IF(B381+C381&gt;0,F380-D381*F380/(B381+C381),0)</f>
        <v/>
      </c>
      <c r="G381">
        <f>IF(AND(A381&lt;=$B$9*12,D381&gt;0,ROUND(D381,2)&gt;=ROUND($B$6*(1+$B$7/100)^INT((A381-1)/12),2)),1,0)</f>
        <v/>
      </c>
      <c r="H381" s="14">
        <f>IF(B381+C381&gt;0,D381-D381*F380/(B381+C381),0)</f>
        <v/>
      </c>
    </row>
    <row r="382">
      <c r="A382" t="n">
        <v>361</v>
      </c>
      <c r="B382" s="14">
        <f>E381</f>
        <v/>
      </c>
      <c r="C382" s="14">
        <f>IF(A382&lt;=$B$9*12,B382*$B$8/1200,0)</f>
        <v/>
      </c>
      <c r="D382" s="14">
        <f>IF(A382&lt;=$B$9*12,MIN(B382+C382,$B$6*(1+$B$7/100)^INT((A382-1)/12)),0)</f>
        <v/>
      </c>
      <c r="E382" s="14">
        <f>B382+C382-D382</f>
        <v/>
      </c>
      <c r="F382" s="14">
        <f>IF(B382+C382&gt;0,F381-D382*F381/(B382+C382),0)</f>
        <v/>
      </c>
      <c r="G382">
        <f>IF(AND(A382&lt;=$B$9*12,D382&gt;0,ROUND(D382,2)&gt;=ROUND($B$6*(1+$B$7/100)^INT((A382-1)/12),2)),1,0)</f>
        <v/>
      </c>
      <c r="H382" s="14">
        <f>IF(B382+C382&gt;0,D382-D382*F381/(B382+C382),0)</f>
        <v/>
      </c>
    </row>
    <row r="383">
      <c r="A383" t="n">
        <v>362</v>
      </c>
      <c r="B383" s="14">
        <f>E382</f>
        <v/>
      </c>
      <c r="C383" s="14">
        <f>IF(A383&lt;=$B$9*12,B383*$B$8/1200,0)</f>
        <v/>
      </c>
      <c r="D383" s="14">
        <f>IF(A383&lt;=$B$9*12,MIN(B383+C383,$B$6*(1+$B$7/100)^INT((A383-1)/12)),0)</f>
        <v/>
      </c>
      <c r="E383" s="14">
        <f>B383+C383-D383</f>
        <v/>
      </c>
      <c r="F383" s="14">
        <f>IF(B383+C383&gt;0,F382-D383*F382/(B383+C383),0)</f>
        <v/>
      </c>
      <c r="G383">
        <f>IF(AND(A383&lt;=$B$9*12,D383&gt;0,ROUND(D383,2)&gt;=ROUND($B$6*(1+$B$7/100)^INT((A383-1)/12),2)),1,0)</f>
        <v/>
      </c>
      <c r="H383" s="14">
        <f>IF(B383+C383&gt;0,D383-D383*F382/(B383+C383),0)</f>
        <v/>
      </c>
    </row>
    <row r="384">
      <c r="A384" t="n">
        <v>363</v>
      </c>
      <c r="B384" s="14">
        <f>E383</f>
        <v/>
      </c>
      <c r="C384" s="14">
        <f>IF(A384&lt;=$B$9*12,B384*$B$8/1200,0)</f>
        <v/>
      </c>
      <c r="D384" s="14">
        <f>IF(A384&lt;=$B$9*12,MIN(B384+C384,$B$6*(1+$B$7/100)^INT((A384-1)/12)),0)</f>
        <v/>
      </c>
      <c r="E384" s="14">
        <f>B384+C384-D384</f>
        <v/>
      </c>
      <c r="F384" s="14">
        <f>IF(B384+C384&gt;0,F383-D384*F383/(B384+C384),0)</f>
        <v/>
      </c>
      <c r="G384">
        <f>IF(AND(A384&lt;=$B$9*12,D384&gt;0,ROUND(D384,2)&gt;=ROUND($B$6*(1+$B$7/100)^INT((A384-1)/12),2)),1,0)</f>
        <v/>
      </c>
      <c r="H384" s="14">
        <f>IF(B384+C384&gt;0,D384-D384*F383/(B384+C384),0)</f>
        <v/>
      </c>
    </row>
    <row r="385">
      <c r="A385" t="n">
        <v>364</v>
      </c>
      <c r="B385" s="14">
        <f>E384</f>
        <v/>
      </c>
      <c r="C385" s="14">
        <f>IF(A385&lt;=$B$9*12,B385*$B$8/1200,0)</f>
        <v/>
      </c>
      <c r="D385" s="14">
        <f>IF(A385&lt;=$B$9*12,MIN(B385+C385,$B$6*(1+$B$7/100)^INT((A385-1)/12)),0)</f>
        <v/>
      </c>
      <c r="E385" s="14">
        <f>B385+C385-D385</f>
        <v/>
      </c>
      <c r="F385" s="14">
        <f>IF(B385+C385&gt;0,F384-D385*F384/(B385+C385),0)</f>
        <v/>
      </c>
      <c r="G385">
        <f>IF(AND(A385&lt;=$B$9*12,D385&gt;0,ROUND(D385,2)&gt;=ROUND($B$6*(1+$B$7/100)^INT((A385-1)/12),2)),1,0)</f>
        <v/>
      </c>
      <c r="H385" s="14">
        <f>IF(B385+C385&gt;0,D385-D385*F384/(B385+C385),0)</f>
        <v/>
      </c>
    </row>
    <row r="386">
      <c r="A386" t="n">
        <v>365</v>
      </c>
      <c r="B386" s="14">
        <f>E385</f>
        <v/>
      </c>
      <c r="C386" s="14">
        <f>IF(A386&lt;=$B$9*12,B386*$B$8/1200,0)</f>
        <v/>
      </c>
      <c r="D386" s="14">
        <f>IF(A386&lt;=$B$9*12,MIN(B386+C386,$B$6*(1+$B$7/100)^INT((A386-1)/12)),0)</f>
        <v/>
      </c>
      <c r="E386" s="14">
        <f>B386+C386-D386</f>
        <v/>
      </c>
      <c r="F386" s="14">
        <f>IF(B386+C386&gt;0,F385-D386*F385/(B386+C386),0)</f>
        <v/>
      </c>
      <c r="G386">
        <f>IF(AND(A386&lt;=$B$9*12,D386&gt;0,ROUND(D386,2)&gt;=ROUND($B$6*(1+$B$7/100)^INT((A386-1)/12),2)),1,0)</f>
        <v/>
      </c>
      <c r="H386" s="14">
        <f>IF(B386+C386&gt;0,D386-D386*F385/(B386+C386),0)</f>
        <v/>
      </c>
    </row>
    <row r="387">
      <c r="A387" t="n">
        <v>366</v>
      </c>
      <c r="B387" s="14">
        <f>E386</f>
        <v/>
      </c>
      <c r="C387" s="14">
        <f>IF(A387&lt;=$B$9*12,B387*$B$8/1200,0)</f>
        <v/>
      </c>
      <c r="D387" s="14">
        <f>IF(A387&lt;=$B$9*12,MIN(B387+C387,$B$6*(1+$B$7/100)^INT((A387-1)/12)),0)</f>
        <v/>
      </c>
      <c r="E387" s="14">
        <f>B387+C387-D387</f>
        <v/>
      </c>
      <c r="F387" s="14">
        <f>IF(B387+C387&gt;0,F386-D387*F386/(B387+C387),0)</f>
        <v/>
      </c>
      <c r="G387">
        <f>IF(AND(A387&lt;=$B$9*12,D387&gt;0,ROUND(D387,2)&gt;=ROUND($B$6*(1+$B$7/100)^INT((A387-1)/12),2)),1,0)</f>
        <v/>
      </c>
      <c r="H387" s="14">
        <f>IF(B387+C387&gt;0,D387-D387*F386/(B387+C387),0)</f>
        <v/>
      </c>
    </row>
    <row r="388">
      <c r="A388" t="n">
        <v>367</v>
      </c>
      <c r="B388" s="14">
        <f>E387</f>
        <v/>
      </c>
      <c r="C388" s="14">
        <f>IF(A388&lt;=$B$9*12,B388*$B$8/1200,0)</f>
        <v/>
      </c>
      <c r="D388" s="14">
        <f>IF(A388&lt;=$B$9*12,MIN(B388+C388,$B$6*(1+$B$7/100)^INT((A388-1)/12)),0)</f>
        <v/>
      </c>
      <c r="E388" s="14">
        <f>B388+C388-D388</f>
        <v/>
      </c>
      <c r="F388" s="14">
        <f>IF(B388+C388&gt;0,F387-D388*F387/(B388+C388),0)</f>
        <v/>
      </c>
      <c r="G388">
        <f>IF(AND(A388&lt;=$B$9*12,D388&gt;0,ROUND(D388,2)&gt;=ROUND($B$6*(1+$B$7/100)^INT((A388-1)/12),2)),1,0)</f>
        <v/>
      </c>
      <c r="H388" s="14">
        <f>IF(B388+C388&gt;0,D388-D388*F387/(B388+C388),0)</f>
        <v/>
      </c>
    </row>
    <row r="389">
      <c r="A389" t="n">
        <v>368</v>
      </c>
      <c r="B389" s="14">
        <f>E388</f>
        <v/>
      </c>
      <c r="C389" s="14">
        <f>IF(A389&lt;=$B$9*12,B389*$B$8/1200,0)</f>
        <v/>
      </c>
      <c r="D389" s="14">
        <f>IF(A389&lt;=$B$9*12,MIN(B389+C389,$B$6*(1+$B$7/100)^INT((A389-1)/12)),0)</f>
        <v/>
      </c>
      <c r="E389" s="14">
        <f>B389+C389-D389</f>
        <v/>
      </c>
      <c r="F389" s="14">
        <f>IF(B389+C389&gt;0,F388-D389*F388/(B389+C389),0)</f>
        <v/>
      </c>
      <c r="G389">
        <f>IF(AND(A389&lt;=$B$9*12,D389&gt;0,ROUND(D389,2)&gt;=ROUND($B$6*(1+$B$7/100)^INT((A389-1)/12),2)),1,0)</f>
        <v/>
      </c>
      <c r="H389" s="14">
        <f>IF(B389+C389&gt;0,D389-D389*F388/(B389+C389),0)</f>
        <v/>
      </c>
    </row>
    <row r="390">
      <c r="A390" t="n">
        <v>369</v>
      </c>
      <c r="B390" s="14">
        <f>E389</f>
        <v/>
      </c>
      <c r="C390" s="14">
        <f>IF(A390&lt;=$B$9*12,B390*$B$8/1200,0)</f>
        <v/>
      </c>
      <c r="D390" s="14">
        <f>IF(A390&lt;=$B$9*12,MIN(B390+C390,$B$6*(1+$B$7/100)^INT((A390-1)/12)),0)</f>
        <v/>
      </c>
      <c r="E390" s="14">
        <f>B390+C390-D390</f>
        <v/>
      </c>
      <c r="F390" s="14">
        <f>IF(B390+C390&gt;0,F389-D390*F389/(B390+C390),0)</f>
        <v/>
      </c>
      <c r="G390">
        <f>IF(AND(A390&lt;=$B$9*12,D390&gt;0,ROUND(D390,2)&gt;=ROUND($B$6*(1+$B$7/100)^INT((A390-1)/12),2)),1,0)</f>
        <v/>
      </c>
      <c r="H390" s="14">
        <f>IF(B390+C390&gt;0,D390-D390*F389/(B390+C390),0)</f>
        <v/>
      </c>
    </row>
    <row r="391">
      <c r="A391" t="n">
        <v>370</v>
      </c>
      <c r="B391" s="14">
        <f>E390</f>
        <v/>
      </c>
      <c r="C391" s="14">
        <f>IF(A391&lt;=$B$9*12,B391*$B$8/1200,0)</f>
        <v/>
      </c>
      <c r="D391" s="14">
        <f>IF(A391&lt;=$B$9*12,MIN(B391+C391,$B$6*(1+$B$7/100)^INT((A391-1)/12)),0)</f>
        <v/>
      </c>
      <c r="E391" s="14">
        <f>B391+C391-D391</f>
        <v/>
      </c>
      <c r="F391" s="14">
        <f>IF(B391+C391&gt;0,F390-D391*F390/(B391+C391),0)</f>
        <v/>
      </c>
      <c r="G391">
        <f>IF(AND(A391&lt;=$B$9*12,D391&gt;0,ROUND(D391,2)&gt;=ROUND($B$6*(1+$B$7/100)^INT((A391-1)/12),2)),1,0)</f>
        <v/>
      </c>
      <c r="H391" s="14">
        <f>IF(B391+C391&gt;0,D391-D391*F390/(B391+C391),0)</f>
        <v/>
      </c>
    </row>
    <row r="392">
      <c r="A392" t="n">
        <v>371</v>
      </c>
      <c r="B392" s="14">
        <f>E391</f>
        <v/>
      </c>
      <c r="C392" s="14">
        <f>IF(A392&lt;=$B$9*12,B392*$B$8/1200,0)</f>
        <v/>
      </c>
      <c r="D392" s="14">
        <f>IF(A392&lt;=$B$9*12,MIN(B392+C392,$B$6*(1+$B$7/100)^INT((A392-1)/12)),0)</f>
        <v/>
      </c>
      <c r="E392" s="14">
        <f>B392+C392-D392</f>
        <v/>
      </c>
      <c r="F392" s="14">
        <f>IF(B392+C392&gt;0,F391-D392*F391/(B392+C392),0)</f>
        <v/>
      </c>
      <c r="G392">
        <f>IF(AND(A392&lt;=$B$9*12,D392&gt;0,ROUND(D392,2)&gt;=ROUND($B$6*(1+$B$7/100)^INT((A392-1)/12),2)),1,0)</f>
        <v/>
      </c>
      <c r="H392" s="14">
        <f>IF(B392+C392&gt;0,D392-D392*F391/(B392+C392),0)</f>
        <v/>
      </c>
    </row>
    <row r="393">
      <c r="A393" t="n">
        <v>372</v>
      </c>
      <c r="B393" s="14">
        <f>E392</f>
        <v/>
      </c>
      <c r="C393" s="14">
        <f>IF(A393&lt;=$B$9*12,B393*$B$8/1200,0)</f>
        <v/>
      </c>
      <c r="D393" s="14">
        <f>IF(A393&lt;=$B$9*12,MIN(B393+C393,$B$6*(1+$B$7/100)^INT((A393-1)/12)),0)</f>
        <v/>
      </c>
      <c r="E393" s="14">
        <f>B393+C393-D393</f>
        <v/>
      </c>
      <c r="F393" s="14">
        <f>IF(B393+C393&gt;0,F392-D393*F392/(B393+C393),0)</f>
        <v/>
      </c>
      <c r="G393">
        <f>IF(AND(A393&lt;=$B$9*12,D393&gt;0,ROUND(D393,2)&gt;=ROUND($B$6*(1+$B$7/100)^INT((A393-1)/12),2)),1,0)</f>
        <v/>
      </c>
      <c r="H393" s="14">
        <f>IF(B393+C393&gt;0,D393-D393*F392/(B393+C393),0)</f>
        <v/>
      </c>
    </row>
    <row r="394">
      <c r="A394" t="n">
        <v>373</v>
      </c>
      <c r="B394" s="14">
        <f>E393</f>
        <v/>
      </c>
      <c r="C394" s="14">
        <f>IF(A394&lt;=$B$9*12,B394*$B$8/1200,0)</f>
        <v/>
      </c>
      <c r="D394" s="14">
        <f>IF(A394&lt;=$B$9*12,MIN(B394+C394,$B$6*(1+$B$7/100)^INT((A394-1)/12)),0)</f>
        <v/>
      </c>
      <c r="E394" s="14">
        <f>B394+C394-D394</f>
        <v/>
      </c>
      <c r="F394" s="14">
        <f>IF(B394+C394&gt;0,F393-D394*F393/(B394+C394),0)</f>
        <v/>
      </c>
      <c r="G394">
        <f>IF(AND(A394&lt;=$B$9*12,D394&gt;0,ROUND(D394,2)&gt;=ROUND($B$6*(1+$B$7/100)^INT((A394-1)/12),2)),1,0)</f>
        <v/>
      </c>
      <c r="H394" s="14">
        <f>IF(B394+C394&gt;0,D394-D394*F393/(B394+C394),0)</f>
        <v/>
      </c>
    </row>
    <row r="395">
      <c r="A395" t="n">
        <v>374</v>
      </c>
      <c r="B395" s="14">
        <f>E394</f>
        <v/>
      </c>
      <c r="C395" s="14">
        <f>IF(A395&lt;=$B$9*12,B395*$B$8/1200,0)</f>
        <v/>
      </c>
      <c r="D395" s="14">
        <f>IF(A395&lt;=$B$9*12,MIN(B395+C395,$B$6*(1+$B$7/100)^INT((A395-1)/12)),0)</f>
        <v/>
      </c>
      <c r="E395" s="14">
        <f>B395+C395-D395</f>
        <v/>
      </c>
      <c r="F395" s="14">
        <f>IF(B395+C395&gt;0,F394-D395*F394/(B395+C395),0)</f>
        <v/>
      </c>
      <c r="G395">
        <f>IF(AND(A395&lt;=$B$9*12,D395&gt;0,ROUND(D395,2)&gt;=ROUND($B$6*(1+$B$7/100)^INT((A395-1)/12),2)),1,0)</f>
        <v/>
      </c>
      <c r="H395" s="14">
        <f>IF(B395+C395&gt;0,D395-D395*F394/(B395+C395),0)</f>
        <v/>
      </c>
    </row>
    <row r="396">
      <c r="A396" t="n">
        <v>375</v>
      </c>
      <c r="B396" s="14">
        <f>E395</f>
        <v/>
      </c>
      <c r="C396" s="14">
        <f>IF(A396&lt;=$B$9*12,B396*$B$8/1200,0)</f>
        <v/>
      </c>
      <c r="D396" s="14">
        <f>IF(A396&lt;=$B$9*12,MIN(B396+C396,$B$6*(1+$B$7/100)^INT((A396-1)/12)),0)</f>
        <v/>
      </c>
      <c r="E396" s="14">
        <f>B396+C396-D396</f>
        <v/>
      </c>
      <c r="F396" s="14">
        <f>IF(B396+C396&gt;0,F395-D396*F395/(B396+C396),0)</f>
        <v/>
      </c>
      <c r="G396">
        <f>IF(AND(A396&lt;=$B$9*12,D396&gt;0,ROUND(D396,2)&gt;=ROUND($B$6*(1+$B$7/100)^INT((A396-1)/12),2)),1,0)</f>
        <v/>
      </c>
      <c r="H396" s="14">
        <f>IF(B396+C396&gt;0,D396-D396*F395/(B396+C396),0)</f>
        <v/>
      </c>
    </row>
    <row r="397">
      <c r="A397" t="n">
        <v>376</v>
      </c>
      <c r="B397" s="14">
        <f>E396</f>
        <v/>
      </c>
      <c r="C397" s="14">
        <f>IF(A397&lt;=$B$9*12,B397*$B$8/1200,0)</f>
        <v/>
      </c>
      <c r="D397" s="14">
        <f>IF(A397&lt;=$B$9*12,MIN(B397+C397,$B$6*(1+$B$7/100)^INT((A397-1)/12)),0)</f>
        <v/>
      </c>
      <c r="E397" s="14">
        <f>B397+C397-D397</f>
        <v/>
      </c>
      <c r="F397" s="14">
        <f>IF(B397+C397&gt;0,F396-D397*F396/(B397+C397),0)</f>
        <v/>
      </c>
      <c r="G397">
        <f>IF(AND(A397&lt;=$B$9*12,D397&gt;0,ROUND(D397,2)&gt;=ROUND($B$6*(1+$B$7/100)^INT((A397-1)/12),2)),1,0)</f>
        <v/>
      </c>
      <c r="H397" s="14">
        <f>IF(B397+C397&gt;0,D397-D397*F396/(B397+C397),0)</f>
        <v/>
      </c>
    </row>
    <row r="398">
      <c r="A398" t="n">
        <v>377</v>
      </c>
      <c r="B398" s="14">
        <f>E397</f>
        <v/>
      </c>
      <c r="C398" s="14">
        <f>IF(A398&lt;=$B$9*12,B398*$B$8/1200,0)</f>
        <v/>
      </c>
      <c r="D398" s="14">
        <f>IF(A398&lt;=$B$9*12,MIN(B398+C398,$B$6*(1+$B$7/100)^INT((A398-1)/12)),0)</f>
        <v/>
      </c>
      <c r="E398" s="14">
        <f>B398+C398-D398</f>
        <v/>
      </c>
      <c r="F398" s="14">
        <f>IF(B398+C398&gt;0,F397-D398*F397/(B398+C398),0)</f>
        <v/>
      </c>
      <c r="G398">
        <f>IF(AND(A398&lt;=$B$9*12,D398&gt;0,ROUND(D398,2)&gt;=ROUND($B$6*(1+$B$7/100)^INT((A398-1)/12),2)),1,0)</f>
        <v/>
      </c>
      <c r="H398" s="14">
        <f>IF(B398+C398&gt;0,D398-D398*F397/(B398+C398),0)</f>
        <v/>
      </c>
    </row>
    <row r="399">
      <c r="A399" t="n">
        <v>378</v>
      </c>
      <c r="B399" s="14">
        <f>E398</f>
        <v/>
      </c>
      <c r="C399" s="14">
        <f>IF(A399&lt;=$B$9*12,B399*$B$8/1200,0)</f>
        <v/>
      </c>
      <c r="D399" s="14">
        <f>IF(A399&lt;=$B$9*12,MIN(B399+C399,$B$6*(1+$B$7/100)^INT((A399-1)/12)),0)</f>
        <v/>
      </c>
      <c r="E399" s="14">
        <f>B399+C399-D399</f>
        <v/>
      </c>
      <c r="F399" s="14">
        <f>IF(B399+C399&gt;0,F398-D399*F398/(B399+C399),0)</f>
        <v/>
      </c>
      <c r="G399">
        <f>IF(AND(A399&lt;=$B$9*12,D399&gt;0,ROUND(D399,2)&gt;=ROUND($B$6*(1+$B$7/100)^INT((A399-1)/12),2)),1,0)</f>
        <v/>
      </c>
      <c r="H399" s="14">
        <f>IF(B399+C399&gt;0,D399-D399*F398/(B399+C399),0)</f>
        <v/>
      </c>
    </row>
    <row r="400">
      <c r="A400" t="n">
        <v>379</v>
      </c>
      <c r="B400" s="14">
        <f>E399</f>
        <v/>
      </c>
      <c r="C400" s="14">
        <f>IF(A400&lt;=$B$9*12,B400*$B$8/1200,0)</f>
        <v/>
      </c>
      <c r="D400" s="14">
        <f>IF(A400&lt;=$B$9*12,MIN(B400+C400,$B$6*(1+$B$7/100)^INT((A400-1)/12)),0)</f>
        <v/>
      </c>
      <c r="E400" s="14">
        <f>B400+C400-D400</f>
        <v/>
      </c>
      <c r="F400" s="14">
        <f>IF(B400+C400&gt;0,F399-D400*F399/(B400+C400),0)</f>
        <v/>
      </c>
      <c r="G400">
        <f>IF(AND(A400&lt;=$B$9*12,D400&gt;0,ROUND(D400,2)&gt;=ROUND($B$6*(1+$B$7/100)^INT((A400-1)/12),2)),1,0)</f>
        <v/>
      </c>
      <c r="H400" s="14">
        <f>IF(B400+C400&gt;0,D400-D400*F399/(B400+C400),0)</f>
        <v/>
      </c>
    </row>
    <row r="401">
      <c r="A401" t="n">
        <v>380</v>
      </c>
      <c r="B401" s="14">
        <f>E400</f>
        <v/>
      </c>
      <c r="C401" s="14">
        <f>IF(A401&lt;=$B$9*12,B401*$B$8/1200,0)</f>
        <v/>
      </c>
      <c r="D401" s="14">
        <f>IF(A401&lt;=$B$9*12,MIN(B401+C401,$B$6*(1+$B$7/100)^INT((A401-1)/12)),0)</f>
        <v/>
      </c>
      <c r="E401" s="14">
        <f>B401+C401-D401</f>
        <v/>
      </c>
      <c r="F401" s="14">
        <f>IF(B401+C401&gt;0,F400-D401*F400/(B401+C401),0)</f>
        <v/>
      </c>
      <c r="G401">
        <f>IF(AND(A401&lt;=$B$9*12,D401&gt;0,ROUND(D401,2)&gt;=ROUND($B$6*(1+$B$7/100)^INT((A401-1)/12),2)),1,0)</f>
        <v/>
      </c>
      <c r="H401" s="14">
        <f>IF(B401+C401&gt;0,D401-D401*F400/(B401+C401),0)</f>
        <v/>
      </c>
    </row>
    <row r="402">
      <c r="A402" t="n">
        <v>381</v>
      </c>
      <c r="B402" s="14">
        <f>E401</f>
        <v/>
      </c>
      <c r="C402" s="14">
        <f>IF(A402&lt;=$B$9*12,B402*$B$8/1200,0)</f>
        <v/>
      </c>
      <c r="D402" s="14">
        <f>IF(A402&lt;=$B$9*12,MIN(B402+C402,$B$6*(1+$B$7/100)^INT((A402-1)/12)),0)</f>
        <v/>
      </c>
      <c r="E402" s="14">
        <f>B402+C402-D402</f>
        <v/>
      </c>
      <c r="F402" s="14">
        <f>IF(B402+C402&gt;0,F401-D402*F401/(B402+C402),0)</f>
        <v/>
      </c>
      <c r="G402">
        <f>IF(AND(A402&lt;=$B$9*12,D402&gt;0,ROUND(D402,2)&gt;=ROUND($B$6*(1+$B$7/100)^INT((A402-1)/12),2)),1,0)</f>
        <v/>
      </c>
      <c r="H402" s="14">
        <f>IF(B402+C402&gt;0,D402-D402*F401/(B402+C402),0)</f>
        <v/>
      </c>
    </row>
    <row r="403">
      <c r="A403" t="n">
        <v>382</v>
      </c>
      <c r="B403" s="14">
        <f>E402</f>
        <v/>
      </c>
      <c r="C403" s="14">
        <f>IF(A403&lt;=$B$9*12,B403*$B$8/1200,0)</f>
        <v/>
      </c>
      <c r="D403" s="14">
        <f>IF(A403&lt;=$B$9*12,MIN(B403+C403,$B$6*(1+$B$7/100)^INT((A403-1)/12)),0)</f>
        <v/>
      </c>
      <c r="E403" s="14">
        <f>B403+C403-D403</f>
        <v/>
      </c>
      <c r="F403" s="14">
        <f>IF(B403+C403&gt;0,F402-D403*F402/(B403+C403),0)</f>
        <v/>
      </c>
      <c r="G403">
        <f>IF(AND(A403&lt;=$B$9*12,D403&gt;0,ROUND(D403,2)&gt;=ROUND($B$6*(1+$B$7/100)^INT((A403-1)/12),2)),1,0)</f>
        <v/>
      </c>
      <c r="H403" s="14">
        <f>IF(B403+C403&gt;0,D403-D403*F402/(B403+C403),0)</f>
        <v/>
      </c>
    </row>
    <row r="404">
      <c r="A404" t="n">
        <v>383</v>
      </c>
      <c r="B404" s="14">
        <f>E403</f>
        <v/>
      </c>
      <c r="C404" s="14">
        <f>IF(A404&lt;=$B$9*12,B404*$B$8/1200,0)</f>
        <v/>
      </c>
      <c r="D404" s="14">
        <f>IF(A404&lt;=$B$9*12,MIN(B404+C404,$B$6*(1+$B$7/100)^INT((A404-1)/12)),0)</f>
        <v/>
      </c>
      <c r="E404" s="14">
        <f>B404+C404-D404</f>
        <v/>
      </c>
      <c r="F404" s="14">
        <f>IF(B404+C404&gt;0,F403-D404*F403/(B404+C404),0)</f>
        <v/>
      </c>
      <c r="G404">
        <f>IF(AND(A404&lt;=$B$9*12,D404&gt;0,ROUND(D404,2)&gt;=ROUND($B$6*(1+$B$7/100)^INT((A404-1)/12),2)),1,0)</f>
        <v/>
      </c>
      <c r="H404" s="14">
        <f>IF(B404+C404&gt;0,D404-D404*F403/(B404+C404),0)</f>
        <v/>
      </c>
    </row>
    <row r="405">
      <c r="A405" t="n">
        <v>384</v>
      </c>
      <c r="B405" s="14">
        <f>E404</f>
        <v/>
      </c>
      <c r="C405" s="14">
        <f>IF(A405&lt;=$B$9*12,B405*$B$8/1200,0)</f>
        <v/>
      </c>
      <c r="D405" s="14">
        <f>IF(A405&lt;=$B$9*12,MIN(B405+C405,$B$6*(1+$B$7/100)^INT((A405-1)/12)),0)</f>
        <v/>
      </c>
      <c r="E405" s="14">
        <f>B405+C405-D405</f>
        <v/>
      </c>
      <c r="F405" s="14">
        <f>IF(B405+C405&gt;0,F404-D405*F404/(B405+C405),0)</f>
        <v/>
      </c>
      <c r="G405">
        <f>IF(AND(A405&lt;=$B$9*12,D405&gt;0,ROUND(D405,2)&gt;=ROUND($B$6*(1+$B$7/100)^INT((A405-1)/12),2)),1,0)</f>
        <v/>
      </c>
      <c r="H405" s="14">
        <f>IF(B405+C405&gt;0,D405-D405*F404/(B405+C405),0)</f>
        <v/>
      </c>
    </row>
    <row r="406">
      <c r="A406" t="n">
        <v>385</v>
      </c>
      <c r="B406" s="14">
        <f>E405</f>
        <v/>
      </c>
      <c r="C406" s="14">
        <f>IF(A406&lt;=$B$9*12,B406*$B$8/1200,0)</f>
        <v/>
      </c>
      <c r="D406" s="14">
        <f>IF(A406&lt;=$B$9*12,MIN(B406+C406,$B$6*(1+$B$7/100)^INT((A406-1)/12)),0)</f>
        <v/>
      </c>
      <c r="E406" s="14">
        <f>B406+C406-D406</f>
        <v/>
      </c>
      <c r="F406" s="14">
        <f>IF(B406+C406&gt;0,F405-D406*F405/(B406+C406),0)</f>
        <v/>
      </c>
      <c r="G406">
        <f>IF(AND(A406&lt;=$B$9*12,D406&gt;0,ROUND(D406,2)&gt;=ROUND($B$6*(1+$B$7/100)^INT((A406-1)/12),2)),1,0)</f>
        <v/>
      </c>
      <c r="H406" s="14">
        <f>IF(B406+C406&gt;0,D406-D406*F405/(B406+C406),0)</f>
        <v/>
      </c>
    </row>
    <row r="407">
      <c r="A407" t="n">
        <v>386</v>
      </c>
      <c r="B407" s="14">
        <f>E406</f>
        <v/>
      </c>
      <c r="C407" s="14">
        <f>IF(A407&lt;=$B$9*12,B407*$B$8/1200,0)</f>
        <v/>
      </c>
      <c r="D407" s="14">
        <f>IF(A407&lt;=$B$9*12,MIN(B407+C407,$B$6*(1+$B$7/100)^INT((A407-1)/12)),0)</f>
        <v/>
      </c>
      <c r="E407" s="14">
        <f>B407+C407-D407</f>
        <v/>
      </c>
      <c r="F407" s="14">
        <f>IF(B407+C407&gt;0,F406-D407*F406/(B407+C407),0)</f>
        <v/>
      </c>
      <c r="G407">
        <f>IF(AND(A407&lt;=$B$9*12,D407&gt;0,ROUND(D407,2)&gt;=ROUND($B$6*(1+$B$7/100)^INT((A407-1)/12),2)),1,0)</f>
        <v/>
      </c>
      <c r="H407" s="14">
        <f>IF(B407+C407&gt;0,D407-D407*F406/(B407+C407),0)</f>
        <v/>
      </c>
    </row>
    <row r="408">
      <c r="A408" t="n">
        <v>387</v>
      </c>
      <c r="B408" s="14">
        <f>E407</f>
        <v/>
      </c>
      <c r="C408" s="14">
        <f>IF(A408&lt;=$B$9*12,B408*$B$8/1200,0)</f>
        <v/>
      </c>
      <c r="D408" s="14">
        <f>IF(A408&lt;=$B$9*12,MIN(B408+C408,$B$6*(1+$B$7/100)^INT((A408-1)/12)),0)</f>
        <v/>
      </c>
      <c r="E408" s="14">
        <f>B408+C408-D408</f>
        <v/>
      </c>
      <c r="F408" s="14">
        <f>IF(B408+C408&gt;0,F407-D408*F407/(B408+C408),0)</f>
        <v/>
      </c>
      <c r="G408">
        <f>IF(AND(A408&lt;=$B$9*12,D408&gt;0,ROUND(D408,2)&gt;=ROUND($B$6*(1+$B$7/100)^INT((A408-1)/12),2)),1,0)</f>
        <v/>
      </c>
      <c r="H408" s="14">
        <f>IF(B408+C408&gt;0,D408-D408*F407/(B408+C408),0)</f>
        <v/>
      </c>
    </row>
    <row r="409">
      <c r="A409" t="n">
        <v>388</v>
      </c>
      <c r="B409" s="14">
        <f>E408</f>
        <v/>
      </c>
      <c r="C409" s="14">
        <f>IF(A409&lt;=$B$9*12,B409*$B$8/1200,0)</f>
        <v/>
      </c>
      <c r="D409" s="14">
        <f>IF(A409&lt;=$B$9*12,MIN(B409+C409,$B$6*(1+$B$7/100)^INT((A409-1)/12)),0)</f>
        <v/>
      </c>
      <c r="E409" s="14">
        <f>B409+C409-D409</f>
        <v/>
      </c>
      <c r="F409" s="14">
        <f>IF(B409+C409&gt;0,F408-D409*F408/(B409+C409),0)</f>
        <v/>
      </c>
      <c r="G409">
        <f>IF(AND(A409&lt;=$B$9*12,D409&gt;0,ROUND(D409,2)&gt;=ROUND($B$6*(1+$B$7/100)^INT((A409-1)/12),2)),1,0)</f>
        <v/>
      </c>
      <c r="H409" s="14">
        <f>IF(B409+C409&gt;0,D409-D409*F408/(B409+C409),0)</f>
        <v/>
      </c>
    </row>
    <row r="410">
      <c r="A410" t="n">
        <v>389</v>
      </c>
      <c r="B410" s="14">
        <f>E409</f>
        <v/>
      </c>
      <c r="C410" s="14">
        <f>IF(A410&lt;=$B$9*12,B410*$B$8/1200,0)</f>
        <v/>
      </c>
      <c r="D410" s="14">
        <f>IF(A410&lt;=$B$9*12,MIN(B410+C410,$B$6*(1+$B$7/100)^INT((A410-1)/12)),0)</f>
        <v/>
      </c>
      <c r="E410" s="14">
        <f>B410+C410-D410</f>
        <v/>
      </c>
      <c r="F410" s="14">
        <f>IF(B410+C410&gt;0,F409-D410*F409/(B410+C410),0)</f>
        <v/>
      </c>
      <c r="G410">
        <f>IF(AND(A410&lt;=$B$9*12,D410&gt;0,ROUND(D410,2)&gt;=ROUND($B$6*(1+$B$7/100)^INT((A410-1)/12),2)),1,0)</f>
        <v/>
      </c>
      <c r="H410" s="14">
        <f>IF(B410+C410&gt;0,D410-D410*F409/(B410+C410),0)</f>
        <v/>
      </c>
    </row>
    <row r="411">
      <c r="A411" t="n">
        <v>390</v>
      </c>
      <c r="B411" s="14">
        <f>E410</f>
        <v/>
      </c>
      <c r="C411" s="14">
        <f>IF(A411&lt;=$B$9*12,B411*$B$8/1200,0)</f>
        <v/>
      </c>
      <c r="D411" s="14">
        <f>IF(A411&lt;=$B$9*12,MIN(B411+C411,$B$6*(1+$B$7/100)^INT((A411-1)/12)),0)</f>
        <v/>
      </c>
      <c r="E411" s="14">
        <f>B411+C411-D411</f>
        <v/>
      </c>
      <c r="F411" s="14">
        <f>IF(B411+C411&gt;0,F410-D411*F410/(B411+C411),0)</f>
        <v/>
      </c>
      <c r="G411">
        <f>IF(AND(A411&lt;=$B$9*12,D411&gt;0,ROUND(D411,2)&gt;=ROUND($B$6*(1+$B$7/100)^INT((A411-1)/12),2)),1,0)</f>
        <v/>
      </c>
      <c r="H411" s="14">
        <f>IF(B411+C411&gt;0,D411-D411*F410/(B411+C411),0)</f>
        <v/>
      </c>
    </row>
    <row r="412">
      <c r="A412" t="n">
        <v>391</v>
      </c>
      <c r="B412" s="14">
        <f>E411</f>
        <v/>
      </c>
      <c r="C412" s="14">
        <f>IF(A412&lt;=$B$9*12,B412*$B$8/1200,0)</f>
        <v/>
      </c>
      <c r="D412" s="14">
        <f>IF(A412&lt;=$B$9*12,MIN(B412+C412,$B$6*(1+$B$7/100)^INT((A412-1)/12)),0)</f>
        <v/>
      </c>
      <c r="E412" s="14">
        <f>B412+C412-D412</f>
        <v/>
      </c>
      <c r="F412" s="14">
        <f>IF(B412+C412&gt;0,F411-D412*F411/(B412+C412),0)</f>
        <v/>
      </c>
      <c r="G412">
        <f>IF(AND(A412&lt;=$B$9*12,D412&gt;0,ROUND(D412,2)&gt;=ROUND($B$6*(1+$B$7/100)^INT((A412-1)/12),2)),1,0)</f>
        <v/>
      </c>
      <c r="H412" s="14">
        <f>IF(B412+C412&gt;0,D412-D412*F411/(B412+C412),0)</f>
        <v/>
      </c>
    </row>
    <row r="413">
      <c r="A413" t="n">
        <v>392</v>
      </c>
      <c r="B413" s="14">
        <f>E412</f>
        <v/>
      </c>
      <c r="C413" s="14">
        <f>IF(A413&lt;=$B$9*12,B413*$B$8/1200,0)</f>
        <v/>
      </c>
      <c r="D413" s="14">
        <f>IF(A413&lt;=$B$9*12,MIN(B413+C413,$B$6*(1+$B$7/100)^INT((A413-1)/12)),0)</f>
        <v/>
      </c>
      <c r="E413" s="14">
        <f>B413+C413-D413</f>
        <v/>
      </c>
      <c r="F413" s="14">
        <f>IF(B413+C413&gt;0,F412-D413*F412/(B413+C413),0)</f>
        <v/>
      </c>
      <c r="G413">
        <f>IF(AND(A413&lt;=$B$9*12,D413&gt;0,ROUND(D413,2)&gt;=ROUND($B$6*(1+$B$7/100)^INT((A413-1)/12),2)),1,0)</f>
        <v/>
      </c>
      <c r="H413" s="14">
        <f>IF(B413+C413&gt;0,D413-D413*F412/(B413+C413),0)</f>
        <v/>
      </c>
    </row>
    <row r="414">
      <c r="A414" t="n">
        <v>393</v>
      </c>
      <c r="B414" s="14">
        <f>E413</f>
        <v/>
      </c>
      <c r="C414" s="14">
        <f>IF(A414&lt;=$B$9*12,B414*$B$8/1200,0)</f>
        <v/>
      </c>
      <c r="D414" s="14">
        <f>IF(A414&lt;=$B$9*12,MIN(B414+C414,$B$6*(1+$B$7/100)^INT((A414-1)/12)),0)</f>
        <v/>
      </c>
      <c r="E414" s="14">
        <f>B414+C414-D414</f>
        <v/>
      </c>
      <c r="F414" s="14">
        <f>IF(B414+C414&gt;0,F413-D414*F413/(B414+C414),0)</f>
        <v/>
      </c>
      <c r="G414">
        <f>IF(AND(A414&lt;=$B$9*12,D414&gt;0,ROUND(D414,2)&gt;=ROUND($B$6*(1+$B$7/100)^INT((A414-1)/12),2)),1,0)</f>
        <v/>
      </c>
      <c r="H414" s="14">
        <f>IF(B414+C414&gt;0,D414-D414*F413/(B414+C414),0)</f>
        <v/>
      </c>
    </row>
    <row r="415">
      <c r="A415" t="n">
        <v>394</v>
      </c>
      <c r="B415" s="14">
        <f>E414</f>
        <v/>
      </c>
      <c r="C415" s="14">
        <f>IF(A415&lt;=$B$9*12,B415*$B$8/1200,0)</f>
        <v/>
      </c>
      <c r="D415" s="14">
        <f>IF(A415&lt;=$B$9*12,MIN(B415+C415,$B$6*(1+$B$7/100)^INT((A415-1)/12)),0)</f>
        <v/>
      </c>
      <c r="E415" s="14">
        <f>B415+C415-D415</f>
        <v/>
      </c>
      <c r="F415" s="14">
        <f>IF(B415+C415&gt;0,F414-D415*F414/(B415+C415),0)</f>
        <v/>
      </c>
      <c r="G415">
        <f>IF(AND(A415&lt;=$B$9*12,D415&gt;0,ROUND(D415,2)&gt;=ROUND($B$6*(1+$B$7/100)^INT((A415-1)/12),2)),1,0)</f>
        <v/>
      </c>
      <c r="H415" s="14">
        <f>IF(B415+C415&gt;0,D415-D415*F414/(B415+C415),0)</f>
        <v/>
      </c>
    </row>
    <row r="416">
      <c r="A416" t="n">
        <v>395</v>
      </c>
      <c r="B416" s="14">
        <f>E415</f>
        <v/>
      </c>
      <c r="C416" s="14">
        <f>IF(A416&lt;=$B$9*12,B416*$B$8/1200,0)</f>
        <v/>
      </c>
      <c r="D416" s="14">
        <f>IF(A416&lt;=$B$9*12,MIN(B416+C416,$B$6*(1+$B$7/100)^INT((A416-1)/12)),0)</f>
        <v/>
      </c>
      <c r="E416" s="14">
        <f>B416+C416-D416</f>
        <v/>
      </c>
      <c r="F416" s="14">
        <f>IF(B416+C416&gt;0,F415-D416*F415/(B416+C416),0)</f>
        <v/>
      </c>
      <c r="G416">
        <f>IF(AND(A416&lt;=$B$9*12,D416&gt;0,ROUND(D416,2)&gt;=ROUND($B$6*(1+$B$7/100)^INT((A416-1)/12),2)),1,0)</f>
        <v/>
      </c>
      <c r="H416" s="14">
        <f>IF(B416+C416&gt;0,D416-D416*F415/(B416+C416),0)</f>
        <v/>
      </c>
    </row>
    <row r="417">
      <c r="A417" t="n">
        <v>396</v>
      </c>
      <c r="B417" s="14">
        <f>E416</f>
        <v/>
      </c>
      <c r="C417" s="14">
        <f>IF(A417&lt;=$B$9*12,B417*$B$8/1200,0)</f>
        <v/>
      </c>
      <c r="D417" s="14">
        <f>IF(A417&lt;=$B$9*12,MIN(B417+C417,$B$6*(1+$B$7/100)^INT((A417-1)/12)),0)</f>
        <v/>
      </c>
      <c r="E417" s="14">
        <f>B417+C417-D417</f>
        <v/>
      </c>
      <c r="F417" s="14">
        <f>IF(B417+C417&gt;0,F416-D417*F416/(B417+C417),0)</f>
        <v/>
      </c>
      <c r="G417">
        <f>IF(AND(A417&lt;=$B$9*12,D417&gt;0,ROUND(D417,2)&gt;=ROUND($B$6*(1+$B$7/100)^INT((A417-1)/12),2)),1,0)</f>
        <v/>
      </c>
      <c r="H417" s="14">
        <f>IF(B417+C417&gt;0,D417-D417*F416/(B417+C417),0)</f>
        <v/>
      </c>
    </row>
    <row r="418">
      <c r="A418" t="n">
        <v>397</v>
      </c>
      <c r="B418" s="14">
        <f>E417</f>
        <v/>
      </c>
      <c r="C418" s="14">
        <f>IF(A418&lt;=$B$9*12,B418*$B$8/1200,0)</f>
        <v/>
      </c>
      <c r="D418" s="14">
        <f>IF(A418&lt;=$B$9*12,MIN(B418+C418,$B$6*(1+$B$7/100)^INT((A418-1)/12)),0)</f>
        <v/>
      </c>
      <c r="E418" s="14">
        <f>B418+C418-D418</f>
        <v/>
      </c>
      <c r="F418" s="14">
        <f>IF(B418+C418&gt;0,F417-D418*F417/(B418+C418),0)</f>
        <v/>
      </c>
      <c r="G418">
        <f>IF(AND(A418&lt;=$B$9*12,D418&gt;0,ROUND(D418,2)&gt;=ROUND($B$6*(1+$B$7/100)^INT((A418-1)/12),2)),1,0)</f>
        <v/>
      </c>
      <c r="H418" s="14">
        <f>IF(B418+C418&gt;0,D418-D418*F417/(B418+C418),0)</f>
        <v/>
      </c>
    </row>
    <row r="419">
      <c r="A419" t="n">
        <v>398</v>
      </c>
      <c r="B419" s="14">
        <f>E418</f>
        <v/>
      </c>
      <c r="C419" s="14">
        <f>IF(A419&lt;=$B$9*12,B419*$B$8/1200,0)</f>
        <v/>
      </c>
      <c r="D419" s="14">
        <f>IF(A419&lt;=$B$9*12,MIN(B419+C419,$B$6*(1+$B$7/100)^INT((A419-1)/12)),0)</f>
        <v/>
      </c>
      <c r="E419" s="14">
        <f>B419+C419-D419</f>
        <v/>
      </c>
      <c r="F419" s="14">
        <f>IF(B419+C419&gt;0,F418-D419*F418/(B419+C419),0)</f>
        <v/>
      </c>
      <c r="G419">
        <f>IF(AND(A419&lt;=$B$9*12,D419&gt;0,ROUND(D419,2)&gt;=ROUND($B$6*(1+$B$7/100)^INT((A419-1)/12),2)),1,0)</f>
        <v/>
      </c>
      <c r="H419" s="14">
        <f>IF(B419+C419&gt;0,D419-D419*F418/(B419+C419),0)</f>
        <v/>
      </c>
    </row>
    <row r="420">
      <c r="A420" t="n">
        <v>399</v>
      </c>
      <c r="B420" s="14">
        <f>E419</f>
        <v/>
      </c>
      <c r="C420" s="14">
        <f>IF(A420&lt;=$B$9*12,B420*$B$8/1200,0)</f>
        <v/>
      </c>
      <c r="D420" s="14">
        <f>IF(A420&lt;=$B$9*12,MIN(B420+C420,$B$6*(1+$B$7/100)^INT((A420-1)/12)),0)</f>
        <v/>
      </c>
      <c r="E420" s="14">
        <f>B420+C420-D420</f>
        <v/>
      </c>
      <c r="F420" s="14">
        <f>IF(B420+C420&gt;0,F419-D420*F419/(B420+C420),0)</f>
        <v/>
      </c>
      <c r="G420">
        <f>IF(AND(A420&lt;=$B$9*12,D420&gt;0,ROUND(D420,2)&gt;=ROUND($B$6*(1+$B$7/100)^INT((A420-1)/12),2)),1,0)</f>
        <v/>
      </c>
      <c r="H420" s="14">
        <f>IF(B420+C420&gt;0,D420-D420*F419/(B420+C420),0)</f>
        <v/>
      </c>
    </row>
    <row r="421">
      <c r="A421" t="n">
        <v>400</v>
      </c>
      <c r="B421" s="14">
        <f>E420</f>
        <v/>
      </c>
      <c r="C421" s="14">
        <f>IF(A421&lt;=$B$9*12,B421*$B$8/1200,0)</f>
        <v/>
      </c>
      <c r="D421" s="14">
        <f>IF(A421&lt;=$B$9*12,MIN(B421+C421,$B$6*(1+$B$7/100)^INT((A421-1)/12)),0)</f>
        <v/>
      </c>
      <c r="E421" s="14">
        <f>B421+C421-D421</f>
        <v/>
      </c>
      <c r="F421" s="14">
        <f>IF(B421+C421&gt;0,F420-D421*F420/(B421+C421),0)</f>
        <v/>
      </c>
      <c r="G421">
        <f>IF(AND(A421&lt;=$B$9*12,D421&gt;0,ROUND(D421,2)&gt;=ROUND($B$6*(1+$B$7/100)^INT((A421-1)/12),2)),1,0)</f>
        <v/>
      </c>
      <c r="H421" s="14">
        <f>IF(B421+C421&gt;0,D421-D421*F420/(B421+C421),0)</f>
        <v/>
      </c>
    </row>
    <row r="422">
      <c r="A422" t="n">
        <v>401</v>
      </c>
      <c r="B422" s="14">
        <f>E421</f>
        <v/>
      </c>
      <c r="C422" s="14">
        <f>IF(A422&lt;=$B$9*12,B422*$B$8/1200,0)</f>
        <v/>
      </c>
      <c r="D422" s="14">
        <f>IF(A422&lt;=$B$9*12,MIN(B422+C422,$B$6*(1+$B$7/100)^INT((A422-1)/12)),0)</f>
        <v/>
      </c>
      <c r="E422" s="14">
        <f>B422+C422-D422</f>
        <v/>
      </c>
      <c r="F422" s="14">
        <f>IF(B422+C422&gt;0,F421-D422*F421/(B422+C422),0)</f>
        <v/>
      </c>
      <c r="G422">
        <f>IF(AND(A422&lt;=$B$9*12,D422&gt;0,ROUND(D422,2)&gt;=ROUND($B$6*(1+$B$7/100)^INT((A422-1)/12),2)),1,0)</f>
        <v/>
      </c>
      <c r="H422" s="14">
        <f>IF(B422+C422&gt;0,D422-D422*F421/(B422+C422),0)</f>
        <v/>
      </c>
    </row>
    <row r="423">
      <c r="A423" t="n">
        <v>402</v>
      </c>
      <c r="B423" s="14">
        <f>E422</f>
        <v/>
      </c>
      <c r="C423" s="14">
        <f>IF(A423&lt;=$B$9*12,B423*$B$8/1200,0)</f>
        <v/>
      </c>
      <c r="D423" s="14">
        <f>IF(A423&lt;=$B$9*12,MIN(B423+C423,$B$6*(1+$B$7/100)^INT((A423-1)/12)),0)</f>
        <v/>
      </c>
      <c r="E423" s="14">
        <f>B423+C423-D423</f>
        <v/>
      </c>
      <c r="F423" s="14">
        <f>IF(B423+C423&gt;0,F422-D423*F422/(B423+C423),0)</f>
        <v/>
      </c>
      <c r="G423">
        <f>IF(AND(A423&lt;=$B$9*12,D423&gt;0,ROUND(D423,2)&gt;=ROUND($B$6*(1+$B$7/100)^INT((A423-1)/12),2)),1,0)</f>
        <v/>
      </c>
      <c r="H423" s="14">
        <f>IF(B423+C423&gt;0,D423-D423*F422/(B423+C423),0)</f>
        <v/>
      </c>
    </row>
    <row r="424">
      <c r="A424" t="n">
        <v>403</v>
      </c>
      <c r="B424" s="14">
        <f>E423</f>
        <v/>
      </c>
      <c r="C424" s="14">
        <f>IF(A424&lt;=$B$9*12,B424*$B$8/1200,0)</f>
        <v/>
      </c>
      <c r="D424" s="14">
        <f>IF(A424&lt;=$B$9*12,MIN(B424+C424,$B$6*(1+$B$7/100)^INT((A424-1)/12)),0)</f>
        <v/>
      </c>
      <c r="E424" s="14">
        <f>B424+C424-D424</f>
        <v/>
      </c>
      <c r="F424" s="14">
        <f>IF(B424+C424&gt;0,F423-D424*F423/(B424+C424),0)</f>
        <v/>
      </c>
      <c r="G424">
        <f>IF(AND(A424&lt;=$B$9*12,D424&gt;0,ROUND(D424,2)&gt;=ROUND($B$6*(1+$B$7/100)^INT((A424-1)/12),2)),1,0)</f>
        <v/>
      </c>
      <c r="H424" s="14">
        <f>IF(B424+C424&gt;0,D424-D424*F423/(B424+C424),0)</f>
        <v/>
      </c>
    </row>
    <row r="425">
      <c r="A425" t="n">
        <v>404</v>
      </c>
      <c r="B425" s="14">
        <f>E424</f>
        <v/>
      </c>
      <c r="C425" s="14">
        <f>IF(A425&lt;=$B$9*12,B425*$B$8/1200,0)</f>
        <v/>
      </c>
      <c r="D425" s="14">
        <f>IF(A425&lt;=$B$9*12,MIN(B425+C425,$B$6*(1+$B$7/100)^INT((A425-1)/12)),0)</f>
        <v/>
      </c>
      <c r="E425" s="14">
        <f>B425+C425-D425</f>
        <v/>
      </c>
      <c r="F425" s="14">
        <f>IF(B425+C425&gt;0,F424-D425*F424/(B425+C425),0)</f>
        <v/>
      </c>
      <c r="G425">
        <f>IF(AND(A425&lt;=$B$9*12,D425&gt;0,ROUND(D425,2)&gt;=ROUND($B$6*(1+$B$7/100)^INT((A425-1)/12),2)),1,0)</f>
        <v/>
      </c>
      <c r="H425" s="14">
        <f>IF(B425+C425&gt;0,D425-D425*F424/(B425+C425),0)</f>
        <v/>
      </c>
    </row>
    <row r="426">
      <c r="A426" t="n">
        <v>405</v>
      </c>
      <c r="B426" s="14">
        <f>E425</f>
        <v/>
      </c>
      <c r="C426" s="14">
        <f>IF(A426&lt;=$B$9*12,B426*$B$8/1200,0)</f>
        <v/>
      </c>
      <c r="D426" s="14">
        <f>IF(A426&lt;=$B$9*12,MIN(B426+C426,$B$6*(1+$B$7/100)^INT((A426-1)/12)),0)</f>
        <v/>
      </c>
      <c r="E426" s="14">
        <f>B426+C426-D426</f>
        <v/>
      </c>
      <c r="F426" s="14">
        <f>IF(B426+C426&gt;0,F425-D426*F425/(B426+C426),0)</f>
        <v/>
      </c>
      <c r="G426">
        <f>IF(AND(A426&lt;=$B$9*12,D426&gt;0,ROUND(D426,2)&gt;=ROUND($B$6*(1+$B$7/100)^INT((A426-1)/12),2)),1,0)</f>
        <v/>
      </c>
      <c r="H426" s="14">
        <f>IF(B426+C426&gt;0,D426-D426*F425/(B426+C426),0)</f>
        <v/>
      </c>
    </row>
    <row r="427">
      <c r="A427" t="n">
        <v>406</v>
      </c>
      <c r="B427" s="14">
        <f>E426</f>
        <v/>
      </c>
      <c r="C427" s="14">
        <f>IF(A427&lt;=$B$9*12,B427*$B$8/1200,0)</f>
        <v/>
      </c>
      <c r="D427" s="14">
        <f>IF(A427&lt;=$B$9*12,MIN(B427+C427,$B$6*(1+$B$7/100)^INT((A427-1)/12)),0)</f>
        <v/>
      </c>
      <c r="E427" s="14">
        <f>B427+C427-D427</f>
        <v/>
      </c>
      <c r="F427" s="14">
        <f>IF(B427+C427&gt;0,F426-D427*F426/(B427+C427),0)</f>
        <v/>
      </c>
      <c r="G427">
        <f>IF(AND(A427&lt;=$B$9*12,D427&gt;0,ROUND(D427,2)&gt;=ROUND($B$6*(1+$B$7/100)^INT((A427-1)/12),2)),1,0)</f>
        <v/>
      </c>
      <c r="H427" s="14">
        <f>IF(B427+C427&gt;0,D427-D427*F426/(B427+C427),0)</f>
        <v/>
      </c>
    </row>
    <row r="428">
      <c r="A428" t="n">
        <v>407</v>
      </c>
      <c r="B428" s="14">
        <f>E427</f>
        <v/>
      </c>
      <c r="C428" s="14">
        <f>IF(A428&lt;=$B$9*12,B428*$B$8/1200,0)</f>
        <v/>
      </c>
      <c r="D428" s="14">
        <f>IF(A428&lt;=$B$9*12,MIN(B428+C428,$B$6*(1+$B$7/100)^INT((A428-1)/12)),0)</f>
        <v/>
      </c>
      <c r="E428" s="14">
        <f>B428+C428-D428</f>
        <v/>
      </c>
      <c r="F428" s="14">
        <f>IF(B428+C428&gt;0,F427-D428*F427/(B428+C428),0)</f>
        <v/>
      </c>
      <c r="G428">
        <f>IF(AND(A428&lt;=$B$9*12,D428&gt;0,ROUND(D428,2)&gt;=ROUND($B$6*(1+$B$7/100)^INT((A428-1)/12),2)),1,0)</f>
        <v/>
      </c>
      <c r="H428" s="14">
        <f>IF(B428+C428&gt;0,D428-D428*F427/(B428+C428),0)</f>
        <v/>
      </c>
    </row>
    <row r="429">
      <c r="A429" t="n">
        <v>408</v>
      </c>
      <c r="B429" s="14">
        <f>E428</f>
        <v/>
      </c>
      <c r="C429" s="14">
        <f>IF(A429&lt;=$B$9*12,B429*$B$8/1200,0)</f>
        <v/>
      </c>
      <c r="D429" s="14">
        <f>IF(A429&lt;=$B$9*12,MIN(B429+C429,$B$6*(1+$B$7/100)^INT((A429-1)/12)),0)</f>
        <v/>
      </c>
      <c r="E429" s="14">
        <f>B429+C429-D429</f>
        <v/>
      </c>
      <c r="F429" s="14">
        <f>IF(B429+C429&gt;0,F428-D429*F428/(B429+C429),0)</f>
        <v/>
      </c>
      <c r="G429">
        <f>IF(AND(A429&lt;=$B$9*12,D429&gt;0,ROUND(D429,2)&gt;=ROUND($B$6*(1+$B$7/100)^INT((A429-1)/12),2)),1,0)</f>
        <v/>
      </c>
      <c r="H429" s="14">
        <f>IF(B429+C429&gt;0,D429-D429*F428/(B429+C429),0)</f>
        <v/>
      </c>
    </row>
    <row r="430">
      <c r="A430" t="n">
        <v>409</v>
      </c>
      <c r="B430" s="14">
        <f>E429</f>
        <v/>
      </c>
      <c r="C430" s="14">
        <f>IF(A430&lt;=$B$9*12,B430*$B$8/1200,0)</f>
        <v/>
      </c>
      <c r="D430" s="14">
        <f>IF(A430&lt;=$B$9*12,MIN(B430+C430,$B$6*(1+$B$7/100)^INT((A430-1)/12)),0)</f>
        <v/>
      </c>
      <c r="E430" s="14">
        <f>B430+C430-D430</f>
        <v/>
      </c>
      <c r="F430" s="14">
        <f>IF(B430+C430&gt;0,F429-D430*F429/(B430+C430),0)</f>
        <v/>
      </c>
      <c r="G430">
        <f>IF(AND(A430&lt;=$B$9*12,D430&gt;0,ROUND(D430,2)&gt;=ROUND($B$6*(1+$B$7/100)^INT((A430-1)/12),2)),1,0)</f>
        <v/>
      </c>
      <c r="H430" s="14">
        <f>IF(B430+C430&gt;0,D430-D430*F429/(B430+C430),0)</f>
        <v/>
      </c>
    </row>
    <row r="431">
      <c r="A431" t="n">
        <v>410</v>
      </c>
      <c r="B431" s="14">
        <f>E430</f>
        <v/>
      </c>
      <c r="C431" s="14">
        <f>IF(A431&lt;=$B$9*12,B431*$B$8/1200,0)</f>
        <v/>
      </c>
      <c r="D431" s="14">
        <f>IF(A431&lt;=$B$9*12,MIN(B431+C431,$B$6*(1+$B$7/100)^INT((A431-1)/12)),0)</f>
        <v/>
      </c>
      <c r="E431" s="14">
        <f>B431+C431-D431</f>
        <v/>
      </c>
      <c r="F431" s="14">
        <f>IF(B431+C431&gt;0,F430-D431*F430/(B431+C431),0)</f>
        <v/>
      </c>
      <c r="G431">
        <f>IF(AND(A431&lt;=$B$9*12,D431&gt;0,ROUND(D431,2)&gt;=ROUND($B$6*(1+$B$7/100)^INT((A431-1)/12),2)),1,0)</f>
        <v/>
      </c>
      <c r="H431" s="14">
        <f>IF(B431+C431&gt;0,D431-D431*F430/(B431+C431),0)</f>
        <v/>
      </c>
    </row>
    <row r="432">
      <c r="A432" t="n">
        <v>411</v>
      </c>
      <c r="B432" s="14">
        <f>E431</f>
        <v/>
      </c>
      <c r="C432" s="14">
        <f>IF(A432&lt;=$B$9*12,B432*$B$8/1200,0)</f>
        <v/>
      </c>
      <c r="D432" s="14">
        <f>IF(A432&lt;=$B$9*12,MIN(B432+C432,$B$6*(1+$B$7/100)^INT((A432-1)/12)),0)</f>
        <v/>
      </c>
      <c r="E432" s="14">
        <f>B432+C432-D432</f>
        <v/>
      </c>
      <c r="F432" s="14">
        <f>IF(B432+C432&gt;0,F431-D432*F431/(B432+C432),0)</f>
        <v/>
      </c>
      <c r="G432">
        <f>IF(AND(A432&lt;=$B$9*12,D432&gt;0,ROUND(D432,2)&gt;=ROUND($B$6*(1+$B$7/100)^INT((A432-1)/12),2)),1,0)</f>
        <v/>
      </c>
      <c r="H432" s="14">
        <f>IF(B432+C432&gt;0,D432-D432*F431/(B432+C432),0)</f>
        <v/>
      </c>
    </row>
    <row r="433">
      <c r="A433" t="n">
        <v>412</v>
      </c>
      <c r="B433" s="14">
        <f>E432</f>
        <v/>
      </c>
      <c r="C433" s="14">
        <f>IF(A433&lt;=$B$9*12,B433*$B$8/1200,0)</f>
        <v/>
      </c>
      <c r="D433" s="14">
        <f>IF(A433&lt;=$B$9*12,MIN(B433+C433,$B$6*(1+$B$7/100)^INT((A433-1)/12)),0)</f>
        <v/>
      </c>
      <c r="E433" s="14">
        <f>B433+C433-D433</f>
        <v/>
      </c>
      <c r="F433" s="14">
        <f>IF(B433+C433&gt;0,F432-D433*F432/(B433+C433),0)</f>
        <v/>
      </c>
      <c r="G433">
        <f>IF(AND(A433&lt;=$B$9*12,D433&gt;0,ROUND(D433,2)&gt;=ROUND($B$6*(1+$B$7/100)^INT((A433-1)/12),2)),1,0)</f>
        <v/>
      </c>
      <c r="H433" s="14">
        <f>IF(B433+C433&gt;0,D433-D433*F432/(B433+C433),0)</f>
        <v/>
      </c>
    </row>
    <row r="434">
      <c r="A434" t="n">
        <v>413</v>
      </c>
      <c r="B434" s="14">
        <f>E433</f>
        <v/>
      </c>
      <c r="C434" s="14">
        <f>IF(A434&lt;=$B$9*12,B434*$B$8/1200,0)</f>
        <v/>
      </c>
      <c r="D434" s="14">
        <f>IF(A434&lt;=$B$9*12,MIN(B434+C434,$B$6*(1+$B$7/100)^INT((A434-1)/12)),0)</f>
        <v/>
      </c>
      <c r="E434" s="14">
        <f>B434+C434-D434</f>
        <v/>
      </c>
      <c r="F434" s="14">
        <f>IF(B434+C434&gt;0,F433-D434*F433/(B434+C434),0)</f>
        <v/>
      </c>
      <c r="G434">
        <f>IF(AND(A434&lt;=$B$9*12,D434&gt;0,ROUND(D434,2)&gt;=ROUND($B$6*(1+$B$7/100)^INT((A434-1)/12),2)),1,0)</f>
        <v/>
      </c>
      <c r="H434" s="14">
        <f>IF(B434+C434&gt;0,D434-D434*F433/(B434+C434),0)</f>
        <v/>
      </c>
    </row>
    <row r="435">
      <c r="A435" t="n">
        <v>414</v>
      </c>
      <c r="B435" s="14">
        <f>E434</f>
        <v/>
      </c>
      <c r="C435" s="14">
        <f>IF(A435&lt;=$B$9*12,B435*$B$8/1200,0)</f>
        <v/>
      </c>
      <c r="D435" s="14">
        <f>IF(A435&lt;=$B$9*12,MIN(B435+C435,$B$6*(1+$B$7/100)^INT((A435-1)/12)),0)</f>
        <v/>
      </c>
      <c r="E435" s="14">
        <f>B435+C435-D435</f>
        <v/>
      </c>
      <c r="F435" s="14">
        <f>IF(B435+C435&gt;0,F434-D435*F434/(B435+C435),0)</f>
        <v/>
      </c>
      <c r="G435">
        <f>IF(AND(A435&lt;=$B$9*12,D435&gt;0,ROUND(D435,2)&gt;=ROUND($B$6*(1+$B$7/100)^INT((A435-1)/12),2)),1,0)</f>
        <v/>
      </c>
      <c r="H435" s="14">
        <f>IF(B435+C435&gt;0,D435-D435*F434/(B435+C435),0)</f>
        <v/>
      </c>
    </row>
    <row r="436">
      <c r="A436" t="n">
        <v>415</v>
      </c>
      <c r="B436" s="14">
        <f>E435</f>
        <v/>
      </c>
      <c r="C436" s="14">
        <f>IF(A436&lt;=$B$9*12,B436*$B$8/1200,0)</f>
        <v/>
      </c>
      <c r="D436" s="14">
        <f>IF(A436&lt;=$B$9*12,MIN(B436+C436,$B$6*(1+$B$7/100)^INT((A436-1)/12)),0)</f>
        <v/>
      </c>
      <c r="E436" s="14">
        <f>B436+C436-D436</f>
        <v/>
      </c>
      <c r="F436" s="14">
        <f>IF(B436+C436&gt;0,F435-D436*F435/(B436+C436),0)</f>
        <v/>
      </c>
      <c r="G436">
        <f>IF(AND(A436&lt;=$B$9*12,D436&gt;0,ROUND(D436,2)&gt;=ROUND($B$6*(1+$B$7/100)^INT((A436-1)/12),2)),1,0)</f>
        <v/>
      </c>
      <c r="H436" s="14">
        <f>IF(B436+C436&gt;0,D436-D436*F435/(B436+C436),0)</f>
        <v/>
      </c>
    </row>
    <row r="437">
      <c r="A437" t="n">
        <v>416</v>
      </c>
      <c r="B437" s="14">
        <f>E436</f>
        <v/>
      </c>
      <c r="C437" s="14">
        <f>IF(A437&lt;=$B$9*12,B437*$B$8/1200,0)</f>
        <v/>
      </c>
      <c r="D437" s="14">
        <f>IF(A437&lt;=$B$9*12,MIN(B437+C437,$B$6*(1+$B$7/100)^INT((A437-1)/12)),0)</f>
        <v/>
      </c>
      <c r="E437" s="14">
        <f>B437+C437-D437</f>
        <v/>
      </c>
      <c r="F437" s="14">
        <f>IF(B437+C437&gt;0,F436-D437*F436/(B437+C437),0)</f>
        <v/>
      </c>
      <c r="G437">
        <f>IF(AND(A437&lt;=$B$9*12,D437&gt;0,ROUND(D437,2)&gt;=ROUND($B$6*(1+$B$7/100)^INT((A437-1)/12),2)),1,0)</f>
        <v/>
      </c>
      <c r="H437" s="14">
        <f>IF(B437+C437&gt;0,D437-D437*F436/(B437+C437),0)</f>
        <v/>
      </c>
    </row>
    <row r="438">
      <c r="A438" t="n">
        <v>417</v>
      </c>
      <c r="B438" s="14">
        <f>E437</f>
        <v/>
      </c>
      <c r="C438" s="14">
        <f>IF(A438&lt;=$B$9*12,B438*$B$8/1200,0)</f>
        <v/>
      </c>
      <c r="D438" s="14">
        <f>IF(A438&lt;=$B$9*12,MIN(B438+C438,$B$6*(1+$B$7/100)^INT((A438-1)/12)),0)</f>
        <v/>
      </c>
      <c r="E438" s="14">
        <f>B438+C438-D438</f>
        <v/>
      </c>
      <c r="F438" s="14">
        <f>IF(B438+C438&gt;0,F437-D438*F437/(B438+C438),0)</f>
        <v/>
      </c>
      <c r="G438">
        <f>IF(AND(A438&lt;=$B$9*12,D438&gt;0,ROUND(D438,2)&gt;=ROUND($B$6*(1+$B$7/100)^INT((A438-1)/12),2)),1,0)</f>
        <v/>
      </c>
      <c r="H438" s="14">
        <f>IF(B438+C438&gt;0,D438-D438*F437/(B438+C438),0)</f>
        <v/>
      </c>
    </row>
    <row r="439">
      <c r="A439" t="n">
        <v>418</v>
      </c>
      <c r="B439" s="14">
        <f>E438</f>
        <v/>
      </c>
      <c r="C439" s="14">
        <f>IF(A439&lt;=$B$9*12,B439*$B$8/1200,0)</f>
        <v/>
      </c>
      <c r="D439" s="14">
        <f>IF(A439&lt;=$B$9*12,MIN(B439+C439,$B$6*(1+$B$7/100)^INT((A439-1)/12)),0)</f>
        <v/>
      </c>
      <c r="E439" s="14">
        <f>B439+C439-D439</f>
        <v/>
      </c>
      <c r="F439" s="14">
        <f>IF(B439+C439&gt;0,F438-D439*F438/(B439+C439),0)</f>
        <v/>
      </c>
      <c r="G439">
        <f>IF(AND(A439&lt;=$B$9*12,D439&gt;0,ROUND(D439,2)&gt;=ROUND($B$6*(1+$B$7/100)^INT((A439-1)/12),2)),1,0)</f>
        <v/>
      </c>
      <c r="H439" s="14">
        <f>IF(B439+C439&gt;0,D439-D439*F438/(B439+C439),0)</f>
        <v/>
      </c>
    </row>
    <row r="440">
      <c r="A440" t="n">
        <v>419</v>
      </c>
      <c r="B440" s="14">
        <f>E439</f>
        <v/>
      </c>
      <c r="C440" s="14">
        <f>IF(A440&lt;=$B$9*12,B440*$B$8/1200,0)</f>
        <v/>
      </c>
      <c r="D440" s="14">
        <f>IF(A440&lt;=$B$9*12,MIN(B440+C440,$B$6*(1+$B$7/100)^INT((A440-1)/12)),0)</f>
        <v/>
      </c>
      <c r="E440" s="14">
        <f>B440+C440-D440</f>
        <v/>
      </c>
      <c r="F440" s="14">
        <f>IF(B440+C440&gt;0,F439-D440*F439/(B440+C440),0)</f>
        <v/>
      </c>
      <c r="G440">
        <f>IF(AND(A440&lt;=$B$9*12,D440&gt;0,ROUND(D440,2)&gt;=ROUND($B$6*(1+$B$7/100)^INT((A440-1)/12),2)),1,0)</f>
        <v/>
      </c>
      <c r="H440" s="14">
        <f>IF(B440+C440&gt;0,D440-D440*F439/(B440+C440),0)</f>
        <v/>
      </c>
    </row>
    <row r="441">
      <c r="A441" t="n">
        <v>420</v>
      </c>
      <c r="B441" s="14">
        <f>E440</f>
        <v/>
      </c>
      <c r="C441" s="14">
        <f>IF(A441&lt;=$B$9*12,B441*$B$8/1200,0)</f>
        <v/>
      </c>
      <c r="D441" s="14">
        <f>IF(A441&lt;=$B$9*12,MIN(B441+C441,$B$6*(1+$B$7/100)^INT((A441-1)/12)),0)</f>
        <v/>
      </c>
      <c r="E441" s="14">
        <f>B441+C441-D441</f>
        <v/>
      </c>
      <c r="F441" s="14">
        <f>IF(B441+C441&gt;0,F440-D441*F440/(B441+C441),0)</f>
        <v/>
      </c>
      <c r="G441">
        <f>IF(AND(A441&lt;=$B$9*12,D441&gt;0,ROUND(D441,2)&gt;=ROUND($B$6*(1+$B$7/100)^INT((A441-1)/12),2)),1,0)</f>
        <v/>
      </c>
      <c r="H441" s="14">
        <f>IF(B441+C441&gt;0,D441-D441*F440/(B441+C441),0)</f>
        <v/>
      </c>
    </row>
    <row r="442">
      <c r="A442" t="n">
        <v>421</v>
      </c>
      <c r="B442" s="14">
        <f>E441</f>
        <v/>
      </c>
      <c r="C442" s="14">
        <f>IF(A442&lt;=$B$9*12,B442*$B$8/1200,0)</f>
        <v/>
      </c>
      <c r="D442" s="14">
        <f>IF(A442&lt;=$B$9*12,MIN(B442+C442,$B$6*(1+$B$7/100)^INT((A442-1)/12)),0)</f>
        <v/>
      </c>
      <c r="E442" s="14">
        <f>B442+C442-D442</f>
        <v/>
      </c>
      <c r="F442" s="14">
        <f>IF(B442+C442&gt;0,F441-D442*F441/(B442+C442),0)</f>
        <v/>
      </c>
      <c r="G442">
        <f>IF(AND(A442&lt;=$B$9*12,D442&gt;0,ROUND(D442,2)&gt;=ROUND($B$6*(1+$B$7/100)^INT((A442-1)/12),2)),1,0)</f>
        <v/>
      </c>
      <c r="H442" s="14">
        <f>IF(B442+C442&gt;0,D442-D442*F441/(B442+C442),0)</f>
        <v/>
      </c>
    </row>
    <row r="443">
      <c r="A443" t="n">
        <v>422</v>
      </c>
      <c r="B443" s="14">
        <f>E442</f>
        <v/>
      </c>
      <c r="C443" s="14">
        <f>IF(A443&lt;=$B$9*12,B443*$B$8/1200,0)</f>
        <v/>
      </c>
      <c r="D443" s="14">
        <f>IF(A443&lt;=$B$9*12,MIN(B443+C443,$B$6*(1+$B$7/100)^INT((A443-1)/12)),0)</f>
        <v/>
      </c>
      <c r="E443" s="14">
        <f>B443+C443-D443</f>
        <v/>
      </c>
      <c r="F443" s="14">
        <f>IF(B443+C443&gt;0,F442-D443*F442/(B443+C443),0)</f>
        <v/>
      </c>
      <c r="G443">
        <f>IF(AND(A443&lt;=$B$9*12,D443&gt;0,ROUND(D443,2)&gt;=ROUND($B$6*(1+$B$7/100)^INT((A443-1)/12),2)),1,0)</f>
        <v/>
      </c>
      <c r="H443" s="14">
        <f>IF(B443+C443&gt;0,D443-D443*F442/(B443+C443),0)</f>
        <v/>
      </c>
    </row>
    <row r="444">
      <c r="A444" t="n">
        <v>423</v>
      </c>
      <c r="B444" s="14">
        <f>E443</f>
        <v/>
      </c>
      <c r="C444" s="14">
        <f>IF(A444&lt;=$B$9*12,B444*$B$8/1200,0)</f>
        <v/>
      </c>
      <c r="D444" s="14">
        <f>IF(A444&lt;=$B$9*12,MIN(B444+C444,$B$6*(1+$B$7/100)^INT((A444-1)/12)),0)</f>
        <v/>
      </c>
      <c r="E444" s="14">
        <f>B444+C444-D444</f>
        <v/>
      </c>
      <c r="F444" s="14">
        <f>IF(B444+C444&gt;0,F443-D444*F443/(B444+C444),0)</f>
        <v/>
      </c>
      <c r="G444">
        <f>IF(AND(A444&lt;=$B$9*12,D444&gt;0,ROUND(D444,2)&gt;=ROUND($B$6*(1+$B$7/100)^INT((A444-1)/12),2)),1,0)</f>
        <v/>
      </c>
      <c r="H444" s="14">
        <f>IF(B444+C444&gt;0,D444-D444*F443/(B444+C444),0)</f>
        <v/>
      </c>
    </row>
    <row r="445">
      <c r="A445" t="n">
        <v>424</v>
      </c>
      <c r="B445" s="14">
        <f>E444</f>
        <v/>
      </c>
      <c r="C445" s="14">
        <f>IF(A445&lt;=$B$9*12,B445*$B$8/1200,0)</f>
        <v/>
      </c>
      <c r="D445" s="14">
        <f>IF(A445&lt;=$B$9*12,MIN(B445+C445,$B$6*(1+$B$7/100)^INT((A445-1)/12)),0)</f>
        <v/>
      </c>
      <c r="E445" s="14">
        <f>B445+C445-D445</f>
        <v/>
      </c>
      <c r="F445" s="14">
        <f>IF(B445+C445&gt;0,F444-D445*F444/(B445+C445),0)</f>
        <v/>
      </c>
      <c r="G445">
        <f>IF(AND(A445&lt;=$B$9*12,D445&gt;0,ROUND(D445,2)&gt;=ROUND($B$6*(1+$B$7/100)^INT((A445-1)/12),2)),1,0)</f>
        <v/>
      </c>
      <c r="H445" s="14">
        <f>IF(B445+C445&gt;0,D445-D445*F444/(B445+C445),0)</f>
        <v/>
      </c>
    </row>
    <row r="446">
      <c r="A446" t="n">
        <v>425</v>
      </c>
      <c r="B446" s="14">
        <f>E445</f>
        <v/>
      </c>
      <c r="C446" s="14">
        <f>IF(A446&lt;=$B$9*12,B446*$B$8/1200,0)</f>
        <v/>
      </c>
      <c r="D446" s="14">
        <f>IF(A446&lt;=$B$9*12,MIN(B446+C446,$B$6*(1+$B$7/100)^INT((A446-1)/12)),0)</f>
        <v/>
      </c>
      <c r="E446" s="14">
        <f>B446+C446-D446</f>
        <v/>
      </c>
      <c r="F446" s="14">
        <f>IF(B446+C446&gt;0,F445-D446*F445/(B446+C446),0)</f>
        <v/>
      </c>
      <c r="G446">
        <f>IF(AND(A446&lt;=$B$9*12,D446&gt;0,ROUND(D446,2)&gt;=ROUND($B$6*(1+$B$7/100)^INT((A446-1)/12),2)),1,0)</f>
        <v/>
      </c>
      <c r="H446" s="14">
        <f>IF(B446+C446&gt;0,D446-D446*F445/(B446+C446),0)</f>
        <v/>
      </c>
    </row>
    <row r="447">
      <c r="A447" t="n">
        <v>426</v>
      </c>
      <c r="B447" s="14">
        <f>E446</f>
        <v/>
      </c>
      <c r="C447" s="14">
        <f>IF(A447&lt;=$B$9*12,B447*$B$8/1200,0)</f>
        <v/>
      </c>
      <c r="D447" s="14">
        <f>IF(A447&lt;=$B$9*12,MIN(B447+C447,$B$6*(1+$B$7/100)^INT((A447-1)/12)),0)</f>
        <v/>
      </c>
      <c r="E447" s="14">
        <f>B447+C447-D447</f>
        <v/>
      </c>
      <c r="F447" s="14">
        <f>IF(B447+C447&gt;0,F446-D447*F446/(B447+C447),0)</f>
        <v/>
      </c>
      <c r="G447">
        <f>IF(AND(A447&lt;=$B$9*12,D447&gt;0,ROUND(D447,2)&gt;=ROUND($B$6*(1+$B$7/100)^INT((A447-1)/12),2)),1,0)</f>
        <v/>
      </c>
      <c r="H447" s="14">
        <f>IF(B447+C447&gt;0,D447-D447*F446/(B447+C447),0)</f>
        <v/>
      </c>
    </row>
    <row r="448">
      <c r="A448" t="n">
        <v>427</v>
      </c>
      <c r="B448" s="14">
        <f>E447</f>
        <v/>
      </c>
      <c r="C448" s="14">
        <f>IF(A448&lt;=$B$9*12,B448*$B$8/1200,0)</f>
        <v/>
      </c>
      <c r="D448" s="14">
        <f>IF(A448&lt;=$B$9*12,MIN(B448+C448,$B$6*(1+$B$7/100)^INT((A448-1)/12)),0)</f>
        <v/>
      </c>
      <c r="E448" s="14">
        <f>B448+C448-D448</f>
        <v/>
      </c>
      <c r="F448" s="14">
        <f>IF(B448+C448&gt;0,F447-D448*F447/(B448+C448),0)</f>
        <v/>
      </c>
      <c r="G448">
        <f>IF(AND(A448&lt;=$B$9*12,D448&gt;0,ROUND(D448,2)&gt;=ROUND($B$6*(1+$B$7/100)^INT((A448-1)/12),2)),1,0)</f>
        <v/>
      </c>
      <c r="H448" s="14">
        <f>IF(B448+C448&gt;0,D448-D448*F447/(B448+C448),0)</f>
        <v/>
      </c>
    </row>
    <row r="449">
      <c r="A449" t="n">
        <v>428</v>
      </c>
      <c r="B449" s="14">
        <f>E448</f>
        <v/>
      </c>
      <c r="C449" s="14">
        <f>IF(A449&lt;=$B$9*12,B449*$B$8/1200,0)</f>
        <v/>
      </c>
      <c r="D449" s="14">
        <f>IF(A449&lt;=$B$9*12,MIN(B449+C449,$B$6*(1+$B$7/100)^INT((A449-1)/12)),0)</f>
        <v/>
      </c>
      <c r="E449" s="14">
        <f>B449+C449-D449</f>
        <v/>
      </c>
      <c r="F449" s="14">
        <f>IF(B449+C449&gt;0,F448-D449*F448/(B449+C449),0)</f>
        <v/>
      </c>
      <c r="G449">
        <f>IF(AND(A449&lt;=$B$9*12,D449&gt;0,ROUND(D449,2)&gt;=ROUND($B$6*(1+$B$7/100)^INT((A449-1)/12),2)),1,0)</f>
        <v/>
      </c>
      <c r="H449" s="14">
        <f>IF(B449+C449&gt;0,D449-D449*F448/(B449+C449),0)</f>
        <v/>
      </c>
    </row>
    <row r="450">
      <c r="A450" t="n">
        <v>429</v>
      </c>
      <c r="B450" s="14">
        <f>E449</f>
        <v/>
      </c>
      <c r="C450" s="14">
        <f>IF(A450&lt;=$B$9*12,B450*$B$8/1200,0)</f>
        <v/>
      </c>
      <c r="D450" s="14">
        <f>IF(A450&lt;=$B$9*12,MIN(B450+C450,$B$6*(1+$B$7/100)^INT((A450-1)/12)),0)</f>
        <v/>
      </c>
      <c r="E450" s="14">
        <f>B450+C450-D450</f>
        <v/>
      </c>
      <c r="F450" s="14">
        <f>IF(B450+C450&gt;0,F449-D450*F449/(B450+C450),0)</f>
        <v/>
      </c>
      <c r="G450">
        <f>IF(AND(A450&lt;=$B$9*12,D450&gt;0,ROUND(D450,2)&gt;=ROUND($B$6*(1+$B$7/100)^INT((A450-1)/12),2)),1,0)</f>
        <v/>
      </c>
      <c r="H450" s="14">
        <f>IF(B450+C450&gt;0,D450-D450*F449/(B450+C450),0)</f>
        <v/>
      </c>
    </row>
    <row r="451">
      <c r="A451" t="n">
        <v>430</v>
      </c>
      <c r="B451" s="14">
        <f>E450</f>
        <v/>
      </c>
      <c r="C451" s="14">
        <f>IF(A451&lt;=$B$9*12,B451*$B$8/1200,0)</f>
        <v/>
      </c>
      <c r="D451" s="14">
        <f>IF(A451&lt;=$B$9*12,MIN(B451+C451,$B$6*(1+$B$7/100)^INT((A451-1)/12)),0)</f>
        <v/>
      </c>
      <c r="E451" s="14">
        <f>B451+C451-D451</f>
        <v/>
      </c>
      <c r="F451" s="14">
        <f>IF(B451+C451&gt;0,F450-D451*F450/(B451+C451),0)</f>
        <v/>
      </c>
      <c r="G451">
        <f>IF(AND(A451&lt;=$B$9*12,D451&gt;0,ROUND(D451,2)&gt;=ROUND($B$6*(1+$B$7/100)^INT((A451-1)/12),2)),1,0)</f>
        <v/>
      </c>
      <c r="H451" s="14">
        <f>IF(B451+C451&gt;0,D451-D451*F450/(B451+C451),0)</f>
        <v/>
      </c>
    </row>
    <row r="452">
      <c r="A452" t="n">
        <v>431</v>
      </c>
      <c r="B452" s="14">
        <f>E451</f>
        <v/>
      </c>
      <c r="C452" s="14">
        <f>IF(A452&lt;=$B$9*12,B452*$B$8/1200,0)</f>
        <v/>
      </c>
      <c r="D452" s="14">
        <f>IF(A452&lt;=$B$9*12,MIN(B452+C452,$B$6*(1+$B$7/100)^INT((A452-1)/12)),0)</f>
        <v/>
      </c>
      <c r="E452" s="14">
        <f>B452+C452-D452</f>
        <v/>
      </c>
      <c r="F452" s="14">
        <f>IF(B452+C452&gt;0,F451-D452*F451/(B452+C452),0)</f>
        <v/>
      </c>
      <c r="G452">
        <f>IF(AND(A452&lt;=$B$9*12,D452&gt;0,ROUND(D452,2)&gt;=ROUND($B$6*(1+$B$7/100)^INT((A452-1)/12),2)),1,0)</f>
        <v/>
      </c>
      <c r="H452" s="14">
        <f>IF(B452+C452&gt;0,D452-D452*F451/(B452+C452),0)</f>
        <v/>
      </c>
    </row>
    <row r="453">
      <c r="A453" t="n">
        <v>432</v>
      </c>
      <c r="B453" s="14">
        <f>E452</f>
        <v/>
      </c>
      <c r="C453" s="14">
        <f>IF(A453&lt;=$B$9*12,B453*$B$8/1200,0)</f>
        <v/>
      </c>
      <c r="D453" s="14">
        <f>IF(A453&lt;=$B$9*12,MIN(B453+C453,$B$6*(1+$B$7/100)^INT((A453-1)/12)),0)</f>
        <v/>
      </c>
      <c r="E453" s="14">
        <f>B453+C453-D453</f>
        <v/>
      </c>
      <c r="F453" s="14">
        <f>IF(B453+C453&gt;0,F452-D453*F452/(B453+C453),0)</f>
        <v/>
      </c>
      <c r="G453">
        <f>IF(AND(A453&lt;=$B$9*12,D453&gt;0,ROUND(D453,2)&gt;=ROUND($B$6*(1+$B$7/100)^INT((A453-1)/12),2)),1,0)</f>
        <v/>
      </c>
      <c r="H453" s="14">
        <f>IF(B453+C453&gt;0,D453-D453*F452/(B453+C453),0)</f>
        <v/>
      </c>
    </row>
    <row r="454">
      <c r="A454" t="n">
        <v>433</v>
      </c>
      <c r="B454" s="14">
        <f>E453</f>
        <v/>
      </c>
      <c r="C454" s="14">
        <f>IF(A454&lt;=$B$9*12,B454*$B$8/1200,0)</f>
        <v/>
      </c>
      <c r="D454" s="14">
        <f>IF(A454&lt;=$B$9*12,MIN(B454+C454,$B$6*(1+$B$7/100)^INT((A454-1)/12)),0)</f>
        <v/>
      </c>
      <c r="E454" s="14">
        <f>B454+C454-D454</f>
        <v/>
      </c>
      <c r="F454" s="14">
        <f>IF(B454+C454&gt;0,F453-D454*F453/(B454+C454),0)</f>
        <v/>
      </c>
      <c r="G454">
        <f>IF(AND(A454&lt;=$B$9*12,D454&gt;0,ROUND(D454,2)&gt;=ROUND($B$6*(1+$B$7/100)^INT((A454-1)/12),2)),1,0)</f>
        <v/>
      </c>
      <c r="H454" s="14">
        <f>IF(B454+C454&gt;0,D454-D454*F453/(B454+C454),0)</f>
        <v/>
      </c>
    </row>
    <row r="455">
      <c r="A455" t="n">
        <v>434</v>
      </c>
      <c r="B455" s="14">
        <f>E454</f>
        <v/>
      </c>
      <c r="C455" s="14">
        <f>IF(A455&lt;=$B$9*12,B455*$B$8/1200,0)</f>
        <v/>
      </c>
      <c r="D455" s="14">
        <f>IF(A455&lt;=$B$9*12,MIN(B455+C455,$B$6*(1+$B$7/100)^INT((A455-1)/12)),0)</f>
        <v/>
      </c>
      <c r="E455" s="14">
        <f>B455+C455-D455</f>
        <v/>
      </c>
      <c r="F455" s="14">
        <f>IF(B455+C455&gt;0,F454-D455*F454/(B455+C455),0)</f>
        <v/>
      </c>
      <c r="G455">
        <f>IF(AND(A455&lt;=$B$9*12,D455&gt;0,ROUND(D455,2)&gt;=ROUND($B$6*(1+$B$7/100)^INT((A455-1)/12),2)),1,0)</f>
        <v/>
      </c>
      <c r="H455" s="14">
        <f>IF(B455+C455&gt;0,D455-D455*F454/(B455+C455),0)</f>
        <v/>
      </c>
    </row>
    <row r="456">
      <c r="A456" t="n">
        <v>435</v>
      </c>
      <c r="B456" s="14">
        <f>E455</f>
        <v/>
      </c>
      <c r="C456" s="14">
        <f>IF(A456&lt;=$B$9*12,B456*$B$8/1200,0)</f>
        <v/>
      </c>
      <c r="D456" s="14">
        <f>IF(A456&lt;=$B$9*12,MIN(B456+C456,$B$6*(1+$B$7/100)^INT((A456-1)/12)),0)</f>
        <v/>
      </c>
      <c r="E456" s="14">
        <f>B456+C456-D456</f>
        <v/>
      </c>
      <c r="F456" s="14">
        <f>IF(B456+C456&gt;0,F455-D456*F455/(B456+C456),0)</f>
        <v/>
      </c>
      <c r="G456">
        <f>IF(AND(A456&lt;=$B$9*12,D456&gt;0,ROUND(D456,2)&gt;=ROUND($B$6*(1+$B$7/100)^INT((A456-1)/12),2)),1,0)</f>
        <v/>
      </c>
      <c r="H456" s="14">
        <f>IF(B456+C456&gt;0,D456-D456*F455/(B456+C456),0)</f>
        <v/>
      </c>
    </row>
    <row r="457">
      <c r="A457" t="n">
        <v>436</v>
      </c>
      <c r="B457" s="14">
        <f>E456</f>
        <v/>
      </c>
      <c r="C457" s="14">
        <f>IF(A457&lt;=$B$9*12,B457*$B$8/1200,0)</f>
        <v/>
      </c>
      <c r="D457" s="14">
        <f>IF(A457&lt;=$B$9*12,MIN(B457+C457,$B$6*(1+$B$7/100)^INT((A457-1)/12)),0)</f>
        <v/>
      </c>
      <c r="E457" s="14">
        <f>B457+C457-D457</f>
        <v/>
      </c>
      <c r="F457" s="14">
        <f>IF(B457+C457&gt;0,F456-D457*F456/(B457+C457),0)</f>
        <v/>
      </c>
      <c r="G457">
        <f>IF(AND(A457&lt;=$B$9*12,D457&gt;0,ROUND(D457,2)&gt;=ROUND($B$6*(1+$B$7/100)^INT((A457-1)/12),2)),1,0)</f>
        <v/>
      </c>
      <c r="H457" s="14">
        <f>IF(B457+C457&gt;0,D457-D457*F456/(B457+C457),0)</f>
        <v/>
      </c>
    </row>
    <row r="458">
      <c r="A458" t="n">
        <v>437</v>
      </c>
      <c r="B458" s="14">
        <f>E457</f>
        <v/>
      </c>
      <c r="C458" s="14">
        <f>IF(A458&lt;=$B$9*12,B458*$B$8/1200,0)</f>
        <v/>
      </c>
      <c r="D458" s="14">
        <f>IF(A458&lt;=$B$9*12,MIN(B458+C458,$B$6*(1+$B$7/100)^INT((A458-1)/12)),0)</f>
        <v/>
      </c>
      <c r="E458" s="14">
        <f>B458+C458-D458</f>
        <v/>
      </c>
      <c r="F458" s="14">
        <f>IF(B458+C458&gt;0,F457-D458*F457/(B458+C458),0)</f>
        <v/>
      </c>
      <c r="G458">
        <f>IF(AND(A458&lt;=$B$9*12,D458&gt;0,ROUND(D458,2)&gt;=ROUND($B$6*(1+$B$7/100)^INT((A458-1)/12),2)),1,0)</f>
        <v/>
      </c>
      <c r="H458" s="14">
        <f>IF(B458+C458&gt;0,D458-D458*F457/(B458+C458),0)</f>
        <v/>
      </c>
    </row>
    <row r="459">
      <c r="A459" t="n">
        <v>438</v>
      </c>
      <c r="B459" s="14">
        <f>E458</f>
        <v/>
      </c>
      <c r="C459" s="14">
        <f>IF(A459&lt;=$B$9*12,B459*$B$8/1200,0)</f>
        <v/>
      </c>
      <c r="D459" s="14">
        <f>IF(A459&lt;=$B$9*12,MIN(B459+C459,$B$6*(1+$B$7/100)^INT((A459-1)/12)),0)</f>
        <v/>
      </c>
      <c r="E459" s="14">
        <f>B459+C459-D459</f>
        <v/>
      </c>
      <c r="F459" s="14">
        <f>IF(B459+C459&gt;0,F458-D459*F458/(B459+C459),0)</f>
        <v/>
      </c>
      <c r="G459">
        <f>IF(AND(A459&lt;=$B$9*12,D459&gt;0,ROUND(D459,2)&gt;=ROUND($B$6*(1+$B$7/100)^INT((A459-1)/12),2)),1,0)</f>
        <v/>
      </c>
      <c r="H459" s="14">
        <f>IF(B459+C459&gt;0,D459-D459*F458/(B459+C459),0)</f>
        <v/>
      </c>
    </row>
    <row r="460">
      <c r="A460" t="n">
        <v>439</v>
      </c>
      <c r="B460" s="14">
        <f>E459</f>
        <v/>
      </c>
      <c r="C460" s="14">
        <f>IF(A460&lt;=$B$9*12,B460*$B$8/1200,0)</f>
        <v/>
      </c>
      <c r="D460" s="14">
        <f>IF(A460&lt;=$B$9*12,MIN(B460+C460,$B$6*(1+$B$7/100)^INT((A460-1)/12)),0)</f>
        <v/>
      </c>
      <c r="E460" s="14">
        <f>B460+C460-D460</f>
        <v/>
      </c>
      <c r="F460" s="14">
        <f>IF(B460+C460&gt;0,F459-D460*F459/(B460+C460),0)</f>
        <v/>
      </c>
      <c r="G460">
        <f>IF(AND(A460&lt;=$B$9*12,D460&gt;0,ROUND(D460,2)&gt;=ROUND($B$6*(1+$B$7/100)^INT((A460-1)/12),2)),1,0)</f>
        <v/>
      </c>
      <c r="H460" s="14">
        <f>IF(B460+C460&gt;0,D460-D460*F459/(B460+C460),0)</f>
        <v/>
      </c>
    </row>
    <row r="461">
      <c r="A461" t="n">
        <v>440</v>
      </c>
      <c r="B461" s="14">
        <f>E460</f>
        <v/>
      </c>
      <c r="C461" s="14">
        <f>IF(A461&lt;=$B$9*12,B461*$B$8/1200,0)</f>
        <v/>
      </c>
      <c r="D461" s="14">
        <f>IF(A461&lt;=$B$9*12,MIN(B461+C461,$B$6*(1+$B$7/100)^INT((A461-1)/12)),0)</f>
        <v/>
      </c>
      <c r="E461" s="14">
        <f>B461+C461-D461</f>
        <v/>
      </c>
      <c r="F461" s="14">
        <f>IF(B461+C461&gt;0,F460-D461*F460/(B461+C461),0)</f>
        <v/>
      </c>
      <c r="G461">
        <f>IF(AND(A461&lt;=$B$9*12,D461&gt;0,ROUND(D461,2)&gt;=ROUND($B$6*(1+$B$7/100)^INT((A461-1)/12),2)),1,0)</f>
        <v/>
      </c>
      <c r="H461" s="14">
        <f>IF(B461+C461&gt;0,D461-D461*F460/(B461+C461),0)</f>
        <v/>
      </c>
    </row>
    <row r="462">
      <c r="A462" t="n">
        <v>441</v>
      </c>
      <c r="B462" s="14">
        <f>E461</f>
        <v/>
      </c>
      <c r="C462" s="14">
        <f>IF(A462&lt;=$B$9*12,B462*$B$8/1200,0)</f>
        <v/>
      </c>
      <c r="D462" s="14">
        <f>IF(A462&lt;=$B$9*12,MIN(B462+C462,$B$6*(1+$B$7/100)^INT((A462-1)/12)),0)</f>
        <v/>
      </c>
      <c r="E462" s="14">
        <f>B462+C462-D462</f>
        <v/>
      </c>
      <c r="F462" s="14">
        <f>IF(B462+C462&gt;0,F461-D462*F461/(B462+C462),0)</f>
        <v/>
      </c>
      <c r="G462">
        <f>IF(AND(A462&lt;=$B$9*12,D462&gt;0,ROUND(D462,2)&gt;=ROUND($B$6*(1+$B$7/100)^INT((A462-1)/12),2)),1,0)</f>
        <v/>
      </c>
      <c r="H462" s="14">
        <f>IF(B462+C462&gt;0,D462-D462*F461/(B462+C462),0)</f>
        <v/>
      </c>
    </row>
    <row r="463">
      <c r="A463" t="n">
        <v>442</v>
      </c>
      <c r="B463" s="14">
        <f>E462</f>
        <v/>
      </c>
      <c r="C463" s="14">
        <f>IF(A463&lt;=$B$9*12,B463*$B$8/1200,0)</f>
        <v/>
      </c>
      <c r="D463" s="14">
        <f>IF(A463&lt;=$B$9*12,MIN(B463+C463,$B$6*(1+$B$7/100)^INT((A463-1)/12)),0)</f>
        <v/>
      </c>
      <c r="E463" s="14">
        <f>B463+C463-D463</f>
        <v/>
      </c>
      <c r="F463" s="14">
        <f>IF(B463+C463&gt;0,F462-D463*F462/(B463+C463),0)</f>
        <v/>
      </c>
      <c r="G463">
        <f>IF(AND(A463&lt;=$B$9*12,D463&gt;0,ROUND(D463,2)&gt;=ROUND($B$6*(1+$B$7/100)^INT((A463-1)/12),2)),1,0)</f>
        <v/>
      </c>
      <c r="H463" s="14">
        <f>IF(B463+C463&gt;0,D463-D463*F462/(B463+C463),0)</f>
        <v/>
      </c>
    </row>
    <row r="464">
      <c r="A464" t="n">
        <v>443</v>
      </c>
      <c r="B464" s="14">
        <f>E463</f>
        <v/>
      </c>
      <c r="C464" s="14">
        <f>IF(A464&lt;=$B$9*12,B464*$B$8/1200,0)</f>
        <v/>
      </c>
      <c r="D464" s="14">
        <f>IF(A464&lt;=$B$9*12,MIN(B464+C464,$B$6*(1+$B$7/100)^INT((A464-1)/12)),0)</f>
        <v/>
      </c>
      <c r="E464" s="14">
        <f>B464+C464-D464</f>
        <v/>
      </c>
      <c r="F464" s="14">
        <f>IF(B464+C464&gt;0,F463-D464*F463/(B464+C464),0)</f>
        <v/>
      </c>
      <c r="G464">
        <f>IF(AND(A464&lt;=$B$9*12,D464&gt;0,ROUND(D464,2)&gt;=ROUND($B$6*(1+$B$7/100)^INT((A464-1)/12),2)),1,0)</f>
        <v/>
      </c>
      <c r="H464" s="14">
        <f>IF(B464+C464&gt;0,D464-D464*F463/(B464+C464),0)</f>
        <v/>
      </c>
    </row>
    <row r="465">
      <c r="A465" t="n">
        <v>444</v>
      </c>
      <c r="B465" s="14">
        <f>E464</f>
        <v/>
      </c>
      <c r="C465" s="14">
        <f>IF(A465&lt;=$B$9*12,B465*$B$8/1200,0)</f>
        <v/>
      </c>
      <c r="D465" s="14">
        <f>IF(A465&lt;=$B$9*12,MIN(B465+C465,$B$6*(1+$B$7/100)^INT((A465-1)/12)),0)</f>
        <v/>
      </c>
      <c r="E465" s="14">
        <f>B465+C465-D465</f>
        <v/>
      </c>
      <c r="F465" s="14">
        <f>IF(B465+C465&gt;0,F464-D465*F464/(B465+C465),0)</f>
        <v/>
      </c>
      <c r="G465">
        <f>IF(AND(A465&lt;=$B$9*12,D465&gt;0,ROUND(D465,2)&gt;=ROUND($B$6*(1+$B$7/100)^INT((A465-1)/12),2)),1,0)</f>
        <v/>
      </c>
      <c r="H465" s="14">
        <f>IF(B465+C465&gt;0,D465-D465*F464/(B465+C465),0)</f>
        <v/>
      </c>
    </row>
    <row r="466">
      <c r="A466" t="n">
        <v>445</v>
      </c>
      <c r="B466" s="14">
        <f>E465</f>
        <v/>
      </c>
      <c r="C466" s="14">
        <f>IF(A466&lt;=$B$9*12,B466*$B$8/1200,0)</f>
        <v/>
      </c>
      <c r="D466" s="14">
        <f>IF(A466&lt;=$B$9*12,MIN(B466+C466,$B$6*(1+$B$7/100)^INT((A466-1)/12)),0)</f>
        <v/>
      </c>
      <c r="E466" s="14">
        <f>B466+C466-D466</f>
        <v/>
      </c>
      <c r="F466" s="14">
        <f>IF(B466+C466&gt;0,F465-D466*F465/(B466+C466),0)</f>
        <v/>
      </c>
      <c r="G466">
        <f>IF(AND(A466&lt;=$B$9*12,D466&gt;0,ROUND(D466,2)&gt;=ROUND($B$6*(1+$B$7/100)^INT((A466-1)/12),2)),1,0)</f>
        <v/>
      </c>
      <c r="H466" s="14">
        <f>IF(B466+C466&gt;0,D466-D466*F465/(B466+C466),0)</f>
        <v/>
      </c>
    </row>
    <row r="467">
      <c r="A467" t="n">
        <v>446</v>
      </c>
      <c r="B467" s="14">
        <f>E466</f>
        <v/>
      </c>
      <c r="C467" s="14">
        <f>IF(A467&lt;=$B$9*12,B467*$B$8/1200,0)</f>
        <v/>
      </c>
      <c r="D467" s="14">
        <f>IF(A467&lt;=$B$9*12,MIN(B467+C467,$B$6*(1+$B$7/100)^INT((A467-1)/12)),0)</f>
        <v/>
      </c>
      <c r="E467" s="14">
        <f>B467+C467-D467</f>
        <v/>
      </c>
      <c r="F467" s="14">
        <f>IF(B467+C467&gt;0,F466-D467*F466/(B467+C467),0)</f>
        <v/>
      </c>
      <c r="G467">
        <f>IF(AND(A467&lt;=$B$9*12,D467&gt;0,ROUND(D467,2)&gt;=ROUND($B$6*(1+$B$7/100)^INT((A467-1)/12),2)),1,0)</f>
        <v/>
      </c>
      <c r="H467" s="14">
        <f>IF(B467+C467&gt;0,D467-D467*F466/(B467+C467),0)</f>
        <v/>
      </c>
    </row>
    <row r="468">
      <c r="A468" t="n">
        <v>447</v>
      </c>
      <c r="B468" s="14">
        <f>E467</f>
        <v/>
      </c>
      <c r="C468" s="14">
        <f>IF(A468&lt;=$B$9*12,B468*$B$8/1200,0)</f>
        <v/>
      </c>
      <c r="D468" s="14">
        <f>IF(A468&lt;=$B$9*12,MIN(B468+C468,$B$6*(1+$B$7/100)^INT((A468-1)/12)),0)</f>
        <v/>
      </c>
      <c r="E468" s="14">
        <f>B468+C468-D468</f>
        <v/>
      </c>
      <c r="F468" s="14">
        <f>IF(B468+C468&gt;0,F467-D468*F467/(B468+C468),0)</f>
        <v/>
      </c>
      <c r="G468">
        <f>IF(AND(A468&lt;=$B$9*12,D468&gt;0,ROUND(D468,2)&gt;=ROUND($B$6*(1+$B$7/100)^INT((A468-1)/12),2)),1,0)</f>
        <v/>
      </c>
      <c r="H468" s="14">
        <f>IF(B468+C468&gt;0,D468-D468*F467/(B468+C468),0)</f>
        <v/>
      </c>
    </row>
    <row r="469">
      <c r="A469" t="n">
        <v>448</v>
      </c>
      <c r="B469" s="14">
        <f>E468</f>
        <v/>
      </c>
      <c r="C469" s="14">
        <f>IF(A469&lt;=$B$9*12,B469*$B$8/1200,0)</f>
        <v/>
      </c>
      <c r="D469" s="14">
        <f>IF(A469&lt;=$B$9*12,MIN(B469+C469,$B$6*(1+$B$7/100)^INT((A469-1)/12)),0)</f>
        <v/>
      </c>
      <c r="E469" s="14">
        <f>B469+C469-D469</f>
        <v/>
      </c>
      <c r="F469" s="14">
        <f>IF(B469+C469&gt;0,F468-D469*F468/(B469+C469),0)</f>
        <v/>
      </c>
      <c r="G469">
        <f>IF(AND(A469&lt;=$B$9*12,D469&gt;0,ROUND(D469,2)&gt;=ROUND($B$6*(1+$B$7/100)^INT((A469-1)/12),2)),1,0)</f>
        <v/>
      </c>
      <c r="H469" s="14">
        <f>IF(B469+C469&gt;0,D469-D469*F468/(B469+C469),0)</f>
        <v/>
      </c>
    </row>
    <row r="470">
      <c r="A470" t="n">
        <v>449</v>
      </c>
      <c r="B470" s="14">
        <f>E469</f>
        <v/>
      </c>
      <c r="C470" s="14">
        <f>IF(A470&lt;=$B$9*12,B470*$B$8/1200,0)</f>
        <v/>
      </c>
      <c r="D470" s="14">
        <f>IF(A470&lt;=$B$9*12,MIN(B470+C470,$B$6*(1+$B$7/100)^INT((A470-1)/12)),0)</f>
        <v/>
      </c>
      <c r="E470" s="14">
        <f>B470+C470-D470</f>
        <v/>
      </c>
      <c r="F470" s="14">
        <f>IF(B470+C470&gt;0,F469-D470*F469/(B470+C470),0)</f>
        <v/>
      </c>
      <c r="G470">
        <f>IF(AND(A470&lt;=$B$9*12,D470&gt;0,ROUND(D470,2)&gt;=ROUND($B$6*(1+$B$7/100)^INT((A470-1)/12),2)),1,0)</f>
        <v/>
      </c>
      <c r="H470" s="14">
        <f>IF(B470+C470&gt;0,D470-D470*F469/(B470+C470),0)</f>
        <v/>
      </c>
    </row>
    <row r="471">
      <c r="A471" t="n">
        <v>450</v>
      </c>
      <c r="B471" s="14">
        <f>E470</f>
        <v/>
      </c>
      <c r="C471" s="14">
        <f>IF(A471&lt;=$B$9*12,B471*$B$8/1200,0)</f>
        <v/>
      </c>
      <c r="D471" s="14">
        <f>IF(A471&lt;=$B$9*12,MIN(B471+C471,$B$6*(1+$B$7/100)^INT((A471-1)/12)),0)</f>
        <v/>
      </c>
      <c r="E471" s="14">
        <f>B471+C471-D471</f>
        <v/>
      </c>
      <c r="F471" s="14">
        <f>IF(B471+C471&gt;0,F470-D471*F470/(B471+C471),0)</f>
        <v/>
      </c>
      <c r="G471">
        <f>IF(AND(A471&lt;=$B$9*12,D471&gt;0,ROUND(D471,2)&gt;=ROUND($B$6*(1+$B$7/100)^INT((A471-1)/12),2)),1,0)</f>
        <v/>
      </c>
      <c r="H471" s="14">
        <f>IF(B471+C471&gt;0,D471-D471*F470/(B471+C471),0)</f>
        <v/>
      </c>
    </row>
    <row r="472">
      <c r="A472" t="n">
        <v>451</v>
      </c>
      <c r="B472" s="14">
        <f>E471</f>
        <v/>
      </c>
      <c r="C472" s="14">
        <f>IF(A472&lt;=$B$9*12,B472*$B$8/1200,0)</f>
        <v/>
      </c>
      <c r="D472" s="14">
        <f>IF(A472&lt;=$B$9*12,MIN(B472+C472,$B$6*(1+$B$7/100)^INT((A472-1)/12)),0)</f>
        <v/>
      </c>
      <c r="E472" s="14">
        <f>B472+C472-D472</f>
        <v/>
      </c>
      <c r="F472" s="14">
        <f>IF(B472+C472&gt;0,F471-D472*F471/(B472+C472),0)</f>
        <v/>
      </c>
      <c r="G472">
        <f>IF(AND(A472&lt;=$B$9*12,D472&gt;0,ROUND(D472,2)&gt;=ROUND($B$6*(1+$B$7/100)^INT((A472-1)/12),2)),1,0)</f>
        <v/>
      </c>
      <c r="H472" s="14">
        <f>IF(B472+C472&gt;0,D472-D472*F471/(B472+C472),0)</f>
        <v/>
      </c>
    </row>
    <row r="473">
      <c r="A473" t="n">
        <v>452</v>
      </c>
      <c r="B473" s="14">
        <f>E472</f>
        <v/>
      </c>
      <c r="C473" s="14">
        <f>IF(A473&lt;=$B$9*12,B473*$B$8/1200,0)</f>
        <v/>
      </c>
      <c r="D473" s="14">
        <f>IF(A473&lt;=$B$9*12,MIN(B473+C473,$B$6*(1+$B$7/100)^INT((A473-1)/12)),0)</f>
        <v/>
      </c>
      <c r="E473" s="14">
        <f>B473+C473-D473</f>
        <v/>
      </c>
      <c r="F473" s="14">
        <f>IF(B473+C473&gt;0,F472-D473*F472/(B473+C473),0)</f>
        <v/>
      </c>
      <c r="G473">
        <f>IF(AND(A473&lt;=$B$9*12,D473&gt;0,ROUND(D473,2)&gt;=ROUND($B$6*(1+$B$7/100)^INT((A473-1)/12),2)),1,0)</f>
        <v/>
      </c>
      <c r="H473" s="14">
        <f>IF(B473+C473&gt;0,D473-D473*F472/(B473+C473),0)</f>
        <v/>
      </c>
    </row>
    <row r="474">
      <c r="A474" t="n">
        <v>453</v>
      </c>
      <c r="B474" s="14">
        <f>E473</f>
        <v/>
      </c>
      <c r="C474" s="14">
        <f>IF(A474&lt;=$B$9*12,B474*$B$8/1200,0)</f>
        <v/>
      </c>
      <c r="D474" s="14">
        <f>IF(A474&lt;=$B$9*12,MIN(B474+C474,$B$6*(1+$B$7/100)^INT((A474-1)/12)),0)</f>
        <v/>
      </c>
      <c r="E474" s="14">
        <f>B474+C474-D474</f>
        <v/>
      </c>
      <c r="F474" s="14">
        <f>IF(B474+C474&gt;0,F473-D474*F473/(B474+C474),0)</f>
        <v/>
      </c>
      <c r="G474">
        <f>IF(AND(A474&lt;=$B$9*12,D474&gt;0,ROUND(D474,2)&gt;=ROUND($B$6*(1+$B$7/100)^INT((A474-1)/12),2)),1,0)</f>
        <v/>
      </c>
      <c r="H474" s="14">
        <f>IF(B474+C474&gt;0,D474-D474*F473/(B474+C474),0)</f>
        <v/>
      </c>
    </row>
    <row r="475">
      <c r="A475" t="n">
        <v>454</v>
      </c>
      <c r="B475" s="14">
        <f>E474</f>
        <v/>
      </c>
      <c r="C475" s="14">
        <f>IF(A475&lt;=$B$9*12,B475*$B$8/1200,0)</f>
        <v/>
      </c>
      <c r="D475" s="14">
        <f>IF(A475&lt;=$B$9*12,MIN(B475+C475,$B$6*(1+$B$7/100)^INT((A475-1)/12)),0)</f>
        <v/>
      </c>
      <c r="E475" s="14">
        <f>B475+C475-D475</f>
        <v/>
      </c>
      <c r="F475" s="14">
        <f>IF(B475+C475&gt;0,F474-D475*F474/(B475+C475),0)</f>
        <v/>
      </c>
      <c r="G475">
        <f>IF(AND(A475&lt;=$B$9*12,D475&gt;0,ROUND(D475,2)&gt;=ROUND($B$6*(1+$B$7/100)^INT((A475-1)/12),2)),1,0)</f>
        <v/>
      </c>
      <c r="H475" s="14">
        <f>IF(B475+C475&gt;0,D475-D475*F474/(B475+C475),0)</f>
        <v/>
      </c>
    </row>
    <row r="476">
      <c r="A476" t="n">
        <v>455</v>
      </c>
      <c r="B476" s="14">
        <f>E475</f>
        <v/>
      </c>
      <c r="C476" s="14">
        <f>IF(A476&lt;=$B$9*12,B476*$B$8/1200,0)</f>
        <v/>
      </c>
      <c r="D476" s="14">
        <f>IF(A476&lt;=$B$9*12,MIN(B476+C476,$B$6*(1+$B$7/100)^INT((A476-1)/12)),0)</f>
        <v/>
      </c>
      <c r="E476" s="14">
        <f>B476+C476-D476</f>
        <v/>
      </c>
      <c r="F476" s="14">
        <f>IF(B476+C476&gt;0,F475-D476*F475/(B476+C476),0)</f>
        <v/>
      </c>
      <c r="G476">
        <f>IF(AND(A476&lt;=$B$9*12,D476&gt;0,ROUND(D476,2)&gt;=ROUND($B$6*(1+$B$7/100)^INT((A476-1)/12),2)),1,0)</f>
        <v/>
      </c>
      <c r="H476" s="14">
        <f>IF(B476+C476&gt;0,D476-D476*F475/(B476+C476),0)</f>
        <v/>
      </c>
    </row>
    <row r="477">
      <c r="A477" t="n">
        <v>456</v>
      </c>
      <c r="B477" s="14">
        <f>E476</f>
        <v/>
      </c>
      <c r="C477" s="14">
        <f>IF(A477&lt;=$B$9*12,B477*$B$8/1200,0)</f>
        <v/>
      </c>
      <c r="D477" s="14">
        <f>IF(A477&lt;=$B$9*12,MIN(B477+C477,$B$6*(1+$B$7/100)^INT((A477-1)/12)),0)</f>
        <v/>
      </c>
      <c r="E477" s="14">
        <f>B477+C477-D477</f>
        <v/>
      </c>
      <c r="F477" s="14">
        <f>IF(B477+C477&gt;0,F476-D477*F476/(B477+C477),0)</f>
        <v/>
      </c>
      <c r="G477">
        <f>IF(AND(A477&lt;=$B$9*12,D477&gt;0,ROUND(D477,2)&gt;=ROUND($B$6*(1+$B$7/100)^INT((A477-1)/12),2)),1,0)</f>
        <v/>
      </c>
      <c r="H477" s="14">
        <f>IF(B477+C477&gt;0,D477-D477*F476/(B477+C477),0)</f>
        <v/>
      </c>
    </row>
    <row r="478">
      <c r="A478" t="n">
        <v>457</v>
      </c>
      <c r="B478" s="14">
        <f>E477</f>
        <v/>
      </c>
      <c r="C478" s="14">
        <f>IF(A478&lt;=$B$9*12,B478*$B$8/1200,0)</f>
        <v/>
      </c>
      <c r="D478" s="14">
        <f>IF(A478&lt;=$B$9*12,MIN(B478+C478,$B$6*(1+$B$7/100)^INT((A478-1)/12)),0)</f>
        <v/>
      </c>
      <c r="E478" s="14">
        <f>B478+C478-D478</f>
        <v/>
      </c>
      <c r="F478" s="14">
        <f>IF(B478+C478&gt;0,F477-D478*F477/(B478+C478),0)</f>
        <v/>
      </c>
      <c r="G478">
        <f>IF(AND(A478&lt;=$B$9*12,D478&gt;0,ROUND(D478,2)&gt;=ROUND($B$6*(1+$B$7/100)^INT((A478-1)/12),2)),1,0)</f>
        <v/>
      </c>
      <c r="H478" s="14">
        <f>IF(B478+C478&gt;0,D478-D478*F477/(B478+C478),0)</f>
        <v/>
      </c>
    </row>
    <row r="479">
      <c r="A479" t="n">
        <v>458</v>
      </c>
      <c r="B479" s="14">
        <f>E478</f>
        <v/>
      </c>
      <c r="C479" s="14">
        <f>IF(A479&lt;=$B$9*12,B479*$B$8/1200,0)</f>
        <v/>
      </c>
      <c r="D479" s="14">
        <f>IF(A479&lt;=$B$9*12,MIN(B479+C479,$B$6*(1+$B$7/100)^INT((A479-1)/12)),0)</f>
        <v/>
      </c>
      <c r="E479" s="14">
        <f>B479+C479-D479</f>
        <v/>
      </c>
      <c r="F479" s="14">
        <f>IF(B479+C479&gt;0,F478-D479*F478/(B479+C479),0)</f>
        <v/>
      </c>
      <c r="G479">
        <f>IF(AND(A479&lt;=$B$9*12,D479&gt;0,ROUND(D479,2)&gt;=ROUND($B$6*(1+$B$7/100)^INT((A479-1)/12),2)),1,0)</f>
        <v/>
      </c>
      <c r="H479" s="14">
        <f>IF(B479+C479&gt;0,D479-D479*F478/(B479+C479),0)</f>
        <v/>
      </c>
    </row>
    <row r="480">
      <c r="A480" t="n">
        <v>459</v>
      </c>
      <c r="B480" s="14">
        <f>E479</f>
        <v/>
      </c>
      <c r="C480" s="14">
        <f>IF(A480&lt;=$B$9*12,B480*$B$8/1200,0)</f>
        <v/>
      </c>
      <c r="D480" s="14">
        <f>IF(A480&lt;=$B$9*12,MIN(B480+C480,$B$6*(1+$B$7/100)^INT((A480-1)/12)),0)</f>
        <v/>
      </c>
      <c r="E480" s="14">
        <f>B480+C480-D480</f>
        <v/>
      </c>
      <c r="F480" s="14">
        <f>IF(B480+C480&gt;0,F479-D480*F479/(B480+C480),0)</f>
        <v/>
      </c>
      <c r="G480">
        <f>IF(AND(A480&lt;=$B$9*12,D480&gt;0,ROUND(D480,2)&gt;=ROUND($B$6*(1+$B$7/100)^INT((A480-1)/12),2)),1,0)</f>
        <v/>
      </c>
      <c r="H480" s="14">
        <f>IF(B480+C480&gt;0,D480-D480*F479/(B480+C480),0)</f>
        <v/>
      </c>
    </row>
    <row r="481">
      <c r="A481" t="n">
        <v>460</v>
      </c>
      <c r="B481" s="14">
        <f>E480</f>
        <v/>
      </c>
      <c r="C481" s="14">
        <f>IF(A481&lt;=$B$9*12,B481*$B$8/1200,0)</f>
        <v/>
      </c>
      <c r="D481" s="14">
        <f>IF(A481&lt;=$B$9*12,MIN(B481+C481,$B$6*(1+$B$7/100)^INT((A481-1)/12)),0)</f>
        <v/>
      </c>
      <c r="E481" s="14">
        <f>B481+C481-D481</f>
        <v/>
      </c>
      <c r="F481" s="14">
        <f>IF(B481+C481&gt;0,F480-D481*F480/(B481+C481),0)</f>
        <v/>
      </c>
      <c r="G481">
        <f>IF(AND(A481&lt;=$B$9*12,D481&gt;0,ROUND(D481,2)&gt;=ROUND($B$6*(1+$B$7/100)^INT((A481-1)/12),2)),1,0)</f>
        <v/>
      </c>
      <c r="H481" s="14">
        <f>IF(B481+C481&gt;0,D481-D481*F480/(B481+C481),0)</f>
        <v/>
      </c>
    </row>
    <row r="482">
      <c r="A482" t="n">
        <v>461</v>
      </c>
      <c r="B482" s="14">
        <f>E481</f>
        <v/>
      </c>
      <c r="C482" s="14">
        <f>IF(A482&lt;=$B$9*12,B482*$B$8/1200,0)</f>
        <v/>
      </c>
      <c r="D482" s="14">
        <f>IF(A482&lt;=$B$9*12,MIN(B482+C482,$B$6*(1+$B$7/100)^INT((A482-1)/12)),0)</f>
        <v/>
      </c>
      <c r="E482" s="14">
        <f>B482+C482-D482</f>
        <v/>
      </c>
      <c r="F482" s="14">
        <f>IF(B482+C482&gt;0,F481-D482*F481/(B482+C482),0)</f>
        <v/>
      </c>
      <c r="G482">
        <f>IF(AND(A482&lt;=$B$9*12,D482&gt;0,ROUND(D482,2)&gt;=ROUND($B$6*(1+$B$7/100)^INT((A482-1)/12),2)),1,0)</f>
        <v/>
      </c>
      <c r="H482" s="14">
        <f>IF(B482+C482&gt;0,D482-D482*F481/(B482+C482),0)</f>
        <v/>
      </c>
    </row>
    <row r="483">
      <c r="A483" t="n">
        <v>462</v>
      </c>
      <c r="B483" s="14">
        <f>E482</f>
        <v/>
      </c>
      <c r="C483" s="14">
        <f>IF(A483&lt;=$B$9*12,B483*$B$8/1200,0)</f>
        <v/>
      </c>
      <c r="D483" s="14">
        <f>IF(A483&lt;=$B$9*12,MIN(B483+C483,$B$6*(1+$B$7/100)^INT((A483-1)/12)),0)</f>
        <v/>
      </c>
      <c r="E483" s="14">
        <f>B483+C483-D483</f>
        <v/>
      </c>
      <c r="F483" s="14">
        <f>IF(B483+C483&gt;0,F482-D483*F482/(B483+C483),0)</f>
        <v/>
      </c>
      <c r="G483">
        <f>IF(AND(A483&lt;=$B$9*12,D483&gt;0,ROUND(D483,2)&gt;=ROUND($B$6*(1+$B$7/100)^INT((A483-1)/12),2)),1,0)</f>
        <v/>
      </c>
      <c r="H483" s="14">
        <f>IF(B483+C483&gt;0,D483-D483*F482/(B483+C483),0)</f>
        <v/>
      </c>
    </row>
    <row r="484">
      <c r="A484" t="n">
        <v>463</v>
      </c>
      <c r="B484" s="14">
        <f>E483</f>
        <v/>
      </c>
      <c r="C484" s="14">
        <f>IF(A484&lt;=$B$9*12,B484*$B$8/1200,0)</f>
        <v/>
      </c>
      <c r="D484" s="14">
        <f>IF(A484&lt;=$B$9*12,MIN(B484+C484,$B$6*(1+$B$7/100)^INT((A484-1)/12)),0)</f>
        <v/>
      </c>
      <c r="E484" s="14">
        <f>B484+C484-D484</f>
        <v/>
      </c>
      <c r="F484" s="14">
        <f>IF(B484+C484&gt;0,F483-D484*F483/(B484+C484),0)</f>
        <v/>
      </c>
      <c r="G484">
        <f>IF(AND(A484&lt;=$B$9*12,D484&gt;0,ROUND(D484,2)&gt;=ROUND($B$6*(1+$B$7/100)^INT((A484-1)/12),2)),1,0)</f>
        <v/>
      </c>
      <c r="H484" s="14">
        <f>IF(B484+C484&gt;0,D484-D484*F483/(B484+C484),0)</f>
        <v/>
      </c>
    </row>
    <row r="485">
      <c r="A485" t="n">
        <v>464</v>
      </c>
      <c r="B485" s="14">
        <f>E484</f>
        <v/>
      </c>
      <c r="C485" s="14">
        <f>IF(A485&lt;=$B$9*12,B485*$B$8/1200,0)</f>
        <v/>
      </c>
      <c r="D485" s="14">
        <f>IF(A485&lt;=$B$9*12,MIN(B485+C485,$B$6*(1+$B$7/100)^INT((A485-1)/12)),0)</f>
        <v/>
      </c>
      <c r="E485" s="14">
        <f>B485+C485-D485</f>
        <v/>
      </c>
      <c r="F485" s="14">
        <f>IF(B485+C485&gt;0,F484-D485*F484/(B485+C485),0)</f>
        <v/>
      </c>
      <c r="G485">
        <f>IF(AND(A485&lt;=$B$9*12,D485&gt;0,ROUND(D485,2)&gt;=ROUND($B$6*(1+$B$7/100)^INT((A485-1)/12),2)),1,0)</f>
        <v/>
      </c>
      <c r="H485" s="14">
        <f>IF(B485+C485&gt;0,D485-D485*F484/(B485+C485),0)</f>
        <v/>
      </c>
    </row>
    <row r="486">
      <c r="A486" t="n">
        <v>465</v>
      </c>
      <c r="B486" s="14">
        <f>E485</f>
        <v/>
      </c>
      <c r="C486" s="14">
        <f>IF(A486&lt;=$B$9*12,B486*$B$8/1200,0)</f>
        <v/>
      </c>
      <c r="D486" s="14">
        <f>IF(A486&lt;=$B$9*12,MIN(B486+C486,$B$6*(1+$B$7/100)^INT((A486-1)/12)),0)</f>
        <v/>
      </c>
      <c r="E486" s="14">
        <f>B486+C486-D486</f>
        <v/>
      </c>
      <c r="F486" s="14">
        <f>IF(B486+C486&gt;0,F485-D486*F485/(B486+C486),0)</f>
        <v/>
      </c>
      <c r="G486">
        <f>IF(AND(A486&lt;=$B$9*12,D486&gt;0,ROUND(D486,2)&gt;=ROUND($B$6*(1+$B$7/100)^INT((A486-1)/12),2)),1,0)</f>
        <v/>
      </c>
      <c r="H486" s="14">
        <f>IF(B486+C486&gt;0,D486-D486*F485/(B486+C486),0)</f>
        <v/>
      </c>
    </row>
    <row r="487">
      <c r="A487" t="n">
        <v>466</v>
      </c>
      <c r="B487" s="14">
        <f>E486</f>
        <v/>
      </c>
      <c r="C487" s="14">
        <f>IF(A487&lt;=$B$9*12,B487*$B$8/1200,0)</f>
        <v/>
      </c>
      <c r="D487" s="14">
        <f>IF(A487&lt;=$B$9*12,MIN(B487+C487,$B$6*(1+$B$7/100)^INT((A487-1)/12)),0)</f>
        <v/>
      </c>
      <c r="E487" s="14">
        <f>B487+C487-D487</f>
        <v/>
      </c>
      <c r="F487" s="14">
        <f>IF(B487+C487&gt;0,F486-D487*F486/(B487+C487),0)</f>
        <v/>
      </c>
      <c r="G487">
        <f>IF(AND(A487&lt;=$B$9*12,D487&gt;0,ROUND(D487,2)&gt;=ROUND($B$6*(1+$B$7/100)^INT((A487-1)/12),2)),1,0)</f>
        <v/>
      </c>
      <c r="H487" s="14">
        <f>IF(B487+C487&gt;0,D487-D487*F486/(B487+C487),0)</f>
        <v/>
      </c>
    </row>
    <row r="488">
      <c r="A488" t="n">
        <v>467</v>
      </c>
      <c r="B488" s="14">
        <f>E487</f>
        <v/>
      </c>
      <c r="C488" s="14">
        <f>IF(A488&lt;=$B$9*12,B488*$B$8/1200,0)</f>
        <v/>
      </c>
      <c r="D488" s="14">
        <f>IF(A488&lt;=$B$9*12,MIN(B488+C488,$B$6*(1+$B$7/100)^INT((A488-1)/12)),0)</f>
        <v/>
      </c>
      <c r="E488" s="14">
        <f>B488+C488-D488</f>
        <v/>
      </c>
      <c r="F488" s="14">
        <f>IF(B488+C488&gt;0,F487-D488*F487/(B488+C488),0)</f>
        <v/>
      </c>
      <c r="G488">
        <f>IF(AND(A488&lt;=$B$9*12,D488&gt;0,ROUND(D488,2)&gt;=ROUND($B$6*(1+$B$7/100)^INT((A488-1)/12),2)),1,0)</f>
        <v/>
      </c>
      <c r="H488" s="14">
        <f>IF(B488+C488&gt;0,D488-D488*F487/(B488+C488),0)</f>
        <v/>
      </c>
    </row>
    <row r="489">
      <c r="A489" t="n">
        <v>468</v>
      </c>
      <c r="B489" s="14">
        <f>E488</f>
        <v/>
      </c>
      <c r="C489" s="14">
        <f>IF(A489&lt;=$B$9*12,B489*$B$8/1200,0)</f>
        <v/>
      </c>
      <c r="D489" s="14">
        <f>IF(A489&lt;=$B$9*12,MIN(B489+C489,$B$6*(1+$B$7/100)^INT((A489-1)/12)),0)</f>
        <v/>
      </c>
      <c r="E489" s="14">
        <f>B489+C489-D489</f>
        <v/>
      </c>
      <c r="F489" s="14">
        <f>IF(B489+C489&gt;0,F488-D489*F488/(B489+C489),0)</f>
        <v/>
      </c>
      <c r="G489">
        <f>IF(AND(A489&lt;=$B$9*12,D489&gt;0,ROUND(D489,2)&gt;=ROUND($B$6*(1+$B$7/100)^INT((A489-1)/12),2)),1,0)</f>
        <v/>
      </c>
      <c r="H489" s="14">
        <f>IF(B489+C489&gt;0,D489-D489*F488/(B489+C489),0)</f>
        <v/>
      </c>
    </row>
    <row r="490">
      <c r="A490" t="n">
        <v>469</v>
      </c>
      <c r="B490" s="14">
        <f>E489</f>
        <v/>
      </c>
      <c r="C490" s="14">
        <f>IF(A490&lt;=$B$9*12,B490*$B$8/1200,0)</f>
        <v/>
      </c>
      <c r="D490" s="14">
        <f>IF(A490&lt;=$B$9*12,MIN(B490+C490,$B$6*(1+$B$7/100)^INT((A490-1)/12)),0)</f>
        <v/>
      </c>
      <c r="E490" s="14">
        <f>B490+C490-D490</f>
        <v/>
      </c>
      <c r="F490" s="14">
        <f>IF(B490+C490&gt;0,F489-D490*F489/(B490+C490),0)</f>
        <v/>
      </c>
      <c r="G490">
        <f>IF(AND(A490&lt;=$B$9*12,D490&gt;0,ROUND(D490,2)&gt;=ROUND($B$6*(1+$B$7/100)^INT((A490-1)/12),2)),1,0)</f>
        <v/>
      </c>
      <c r="H490" s="14">
        <f>IF(B490+C490&gt;0,D490-D490*F489/(B490+C490),0)</f>
        <v/>
      </c>
    </row>
    <row r="491">
      <c r="A491" t="n">
        <v>470</v>
      </c>
      <c r="B491" s="14">
        <f>E490</f>
        <v/>
      </c>
      <c r="C491" s="14">
        <f>IF(A491&lt;=$B$9*12,B491*$B$8/1200,0)</f>
        <v/>
      </c>
      <c r="D491" s="14">
        <f>IF(A491&lt;=$B$9*12,MIN(B491+C491,$B$6*(1+$B$7/100)^INT((A491-1)/12)),0)</f>
        <v/>
      </c>
      <c r="E491" s="14">
        <f>B491+C491-D491</f>
        <v/>
      </c>
      <c r="F491" s="14">
        <f>IF(B491+C491&gt;0,F490-D491*F490/(B491+C491),0)</f>
        <v/>
      </c>
      <c r="G491">
        <f>IF(AND(A491&lt;=$B$9*12,D491&gt;0,ROUND(D491,2)&gt;=ROUND($B$6*(1+$B$7/100)^INT((A491-1)/12),2)),1,0)</f>
        <v/>
      </c>
      <c r="H491" s="14">
        <f>IF(B491+C491&gt;0,D491-D491*F490/(B491+C491),0)</f>
        <v/>
      </c>
    </row>
    <row r="492">
      <c r="A492" t="n">
        <v>471</v>
      </c>
      <c r="B492" s="14">
        <f>E491</f>
        <v/>
      </c>
      <c r="C492" s="14">
        <f>IF(A492&lt;=$B$9*12,B492*$B$8/1200,0)</f>
        <v/>
      </c>
      <c r="D492" s="14">
        <f>IF(A492&lt;=$B$9*12,MIN(B492+C492,$B$6*(1+$B$7/100)^INT((A492-1)/12)),0)</f>
        <v/>
      </c>
      <c r="E492" s="14">
        <f>B492+C492-D492</f>
        <v/>
      </c>
      <c r="F492" s="14">
        <f>IF(B492+C492&gt;0,F491-D492*F491/(B492+C492),0)</f>
        <v/>
      </c>
      <c r="G492">
        <f>IF(AND(A492&lt;=$B$9*12,D492&gt;0,ROUND(D492,2)&gt;=ROUND($B$6*(1+$B$7/100)^INT((A492-1)/12),2)),1,0)</f>
        <v/>
      </c>
      <c r="H492" s="14">
        <f>IF(B492+C492&gt;0,D492-D492*F491/(B492+C492),0)</f>
        <v/>
      </c>
    </row>
    <row r="493">
      <c r="A493" t="n">
        <v>472</v>
      </c>
      <c r="B493" s="14">
        <f>E492</f>
        <v/>
      </c>
      <c r="C493" s="14">
        <f>IF(A493&lt;=$B$9*12,B493*$B$8/1200,0)</f>
        <v/>
      </c>
      <c r="D493" s="14">
        <f>IF(A493&lt;=$B$9*12,MIN(B493+C493,$B$6*(1+$B$7/100)^INT((A493-1)/12)),0)</f>
        <v/>
      </c>
      <c r="E493" s="14">
        <f>B493+C493-D493</f>
        <v/>
      </c>
      <c r="F493" s="14">
        <f>IF(B493+C493&gt;0,F492-D493*F492/(B493+C493),0)</f>
        <v/>
      </c>
      <c r="G493">
        <f>IF(AND(A493&lt;=$B$9*12,D493&gt;0,ROUND(D493,2)&gt;=ROUND($B$6*(1+$B$7/100)^INT((A493-1)/12),2)),1,0)</f>
        <v/>
      </c>
      <c r="H493" s="14">
        <f>IF(B493+C493&gt;0,D493-D493*F492/(B493+C493),0)</f>
        <v/>
      </c>
    </row>
    <row r="494">
      <c r="A494" t="n">
        <v>473</v>
      </c>
      <c r="B494" s="14">
        <f>E493</f>
        <v/>
      </c>
      <c r="C494" s="14">
        <f>IF(A494&lt;=$B$9*12,B494*$B$8/1200,0)</f>
        <v/>
      </c>
      <c r="D494" s="14">
        <f>IF(A494&lt;=$B$9*12,MIN(B494+C494,$B$6*(1+$B$7/100)^INT((A494-1)/12)),0)</f>
        <v/>
      </c>
      <c r="E494" s="14">
        <f>B494+C494-D494</f>
        <v/>
      </c>
      <c r="F494" s="14">
        <f>IF(B494+C494&gt;0,F493-D494*F493/(B494+C494),0)</f>
        <v/>
      </c>
      <c r="G494">
        <f>IF(AND(A494&lt;=$B$9*12,D494&gt;0,ROUND(D494,2)&gt;=ROUND($B$6*(1+$B$7/100)^INT((A494-1)/12),2)),1,0)</f>
        <v/>
      </c>
      <c r="H494" s="14">
        <f>IF(B494+C494&gt;0,D494-D494*F493/(B494+C494),0)</f>
        <v/>
      </c>
    </row>
    <row r="495">
      <c r="A495" t="n">
        <v>474</v>
      </c>
      <c r="B495" s="14">
        <f>E494</f>
        <v/>
      </c>
      <c r="C495" s="14">
        <f>IF(A495&lt;=$B$9*12,B495*$B$8/1200,0)</f>
        <v/>
      </c>
      <c r="D495" s="14">
        <f>IF(A495&lt;=$B$9*12,MIN(B495+C495,$B$6*(1+$B$7/100)^INT((A495-1)/12)),0)</f>
        <v/>
      </c>
      <c r="E495" s="14">
        <f>B495+C495-D495</f>
        <v/>
      </c>
      <c r="F495" s="14">
        <f>IF(B495+C495&gt;0,F494-D495*F494/(B495+C495),0)</f>
        <v/>
      </c>
      <c r="G495">
        <f>IF(AND(A495&lt;=$B$9*12,D495&gt;0,ROUND(D495,2)&gt;=ROUND($B$6*(1+$B$7/100)^INT((A495-1)/12),2)),1,0)</f>
        <v/>
      </c>
      <c r="H495" s="14">
        <f>IF(B495+C495&gt;0,D495-D495*F494/(B495+C495),0)</f>
        <v/>
      </c>
    </row>
    <row r="496">
      <c r="A496" t="n">
        <v>475</v>
      </c>
      <c r="B496" s="14">
        <f>E495</f>
        <v/>
      </c>
      <c r="C496" s="14">
        <f>IF(A496&lt;=$B$9*12,B496*$B$8/1200,0)</f>
        <v/>
      </c>
      <c r="D496" s="14">
        <f>IF(A496&lt;=$B$9*12,MIN(B496+C496,$B$6*(1+$B$7/100)^INT((A496-1)/12)),0)</f>
        <v/>
      </c>
      <c r="E496" s="14">
        <f>B496+C496-D496</f>
        <v/>
      </c>
      <c r="F496" s="14">
        <f>IF(B496+C496&gt;0,F495-D496*F495/(B496+C496),0)</f>
        <v/>
      </c>
      <c r="G496">
        <f>IF(AND(A496&lt;=$B$9*12,D496&gt;0,ROUND(D496,2)&gt;=ROUND($B$6*(1+$B$7/100)^INT((A496-1)/12),2)),1,0)</f>
        <v/>
      </c>
      <c r="H496" s="14">
        <f>IF(B496+C496&gt;0,D496-D496*F495/(B496+C496),0)</f>
        <v/>
      </c>
    </row>
    <row r="497">
      <c r="A497" t="n">
        <v>476</v>
      </c>
      <c r="B497" s="14">
        <f>E496</f>
        <v/>
      </c>
      <c r="C497" s="14">
        <f>IF(A497&lt;=$B$9*12,B497*$B$8/1200,0)</f>
        <v/>
      </c>
      <c r="D497" s="14">
        <f>IF(A497&lt;=$B$9*12,MIN(B497+C497,$B$6*(1+$B$7/100)^INT((A497-1)/12)),0)</f>
        <v/>
      </c>
      <c r="E497" s="14">
        <f>B497+C497-D497</f>
        <v/>
      </c>
      <c r="F497" s="14">
        <f>IF(B497+C497&gt;0,F496-D497*F496/(B497+C497),0)</f>
        <v/>
      </c>
      <c r="G497">
        <f>IF(AND(A497&lt;=$B$9*12,D497&gt;0,ROUND(D497,2)&gt;=ROUND($B$6*(1+$B$7/100)^INT((A497-1)/12),2)),1,0)</f>
        <v/>
      </c>
      <c r="H497" s="14">
        <f>IF(B497+C497&gt;0,D497-D497*F496/(B497+C497),0)</f>
        <v/>
      </c>
    </row>
    <row r="498">
      <c r="A498" t="n">
        <v>477</v>
      </c>
      <c r="B498" s="14">
        <f>E497</f>
        <v/>
      </c>
      <c r="C498" s="14">
        <f>IF(A498&lt;=$B$9*12,B498*$B$8/1200,0)</f>
        <v/>
      </c>
      <c r="D498" s="14">
        <f>IF(A498&lt;=$B$9*12,MIN(B498+C498,$B$6*(1+$B$7/100)^INT((A498-1)/12)),0)</f>
        <v/>
      </c>
      <c r="E498" s="14">
        <f>B498+C498-D498</f>
        <v/>
      </c>
      <c r="F498" s="14">
        <f>IF(B498+C498&gt;0,F497-D498*F497/(B498+C498),0)</f>
        <v/>
      </c>
      <c r="G498">
        <f>IF(AND(A498&lt;=$B$9*12,D498&gt;0,ROUND(D498,2)&gt;=ROUND($B$6*(1+$B$7/100)^INT((A498-1)/12),2)),1,0)</f>
        <v/>
      </c>
      <c r="H498" s="14">
        <f>IF(B498+C498&gt;0,D498-D498*F497/(B498+C498),0)</f>
        <v/>
      </c>
    </row>
    <row r="499">
      <c r="A499" t="n">
        <v>478</v>
      </c>
      <c r="B499" s="14">
        <f>E498</f>
        <v/>
      </c>
      <c r="C499" s="14">
        <f>IF(A499&lt;=$B$9*12,B499*$B$8/1200,0)</f>
        <v/>
      </c>
      <c r="D499" s="14">
        <f>IF(A499&lt;=$B$9*12,MIN(B499+C499,$B$6*(1+$B$7/100)^INT((A499-1)/12)),0)</f>
        <v/>
      </c>
      <c r="E499" s="14">
        <f>B499+C499-D499</f>
        <v/>
      </c>
      <c r="F499" s="14">
        <f>IF(B499+C499&gt;0,F498-D499*F498/(B499+C499),0)</f>
        <v/>
      </c>
      <c r="G499">
        <f>IF(AND(A499&lt;=$B$9*12,D499&gt;0,ROUND(D499,2)&gt;=ROUND($B$6*(1+$B$7/100)^INT((A499-1)/12),2)),1,0)</f>
        <v/>
      </c>
      <c r="H499" s="14">
        <f>IF(B499+C499&gt;0,D499-D499*F498/(B499+C499),0)</f>
        <v/>
      </c>
    </row>
    <row r="500">
      <c r="A500" t="n">
        <v>479</v>
      </c>
      <c r="B500" s="14">
        <f>E499</f>
        <v/>
      </c>
      <c r="C500" s="14">
        <f>IF(A500&lt;=$B$9*12,B500*$B$8/1200,0)</f>
        <v/>
      </c>
      <c r="D500" s="14">
        <f>IF(A500&lt;=$B$9*12,MIN(B500+C500,$B$6*(1+$B$7/100)^INT((A500-1)/12)),0)</f>
        <v/>
      </c>
      <c r="E500" s="14">
        <f>B500+C500-D500</f>
        <v/>
      </c>
      <c r="F500" s="14">
        <f>IF(B500+C500&gt;0,F499-D500*F499/(B500+C500),0)</f>
        <v/>
      </c>
      <c r="G500">
        <f>IF(AND(A500&lt;=$B$9*12,D500&gt;0,ROUND(D500,2)&gt;=ROUND($B$6*(1+$B$7/100)^INT((A500-1)/12),2)),1,0)</f>
        <v/>
      </c>
      <c r="H500" s="14">
        <f>IF(B500+C500&gt;0,D500-D500*F499/(B500+C500),0)</f>
        <v/>
      </c>
    </row>
    <row r="501">
      <c r="A501" t="n">
        <v>480</v>
      </c>
      <c r="B501" s="14">
        <f>E500</f>
        <v/>
      </c>
      <c r="C501" s="14">
        <f>IF(A501&lt;=$B$9*12,B501*$B$8/1200,0)</f>
        <v/>
      </c>
      <c r="D501" s="14">
        <f>IF(A501&lt;=$B$9*12,MIN(B501+C501,$B$6*(1+$B$7/100)^INT((A501-1)/12)),0)</f>
        <v/>
      </c>
      <c r="E501" s="14">
        <f>B501+C501-D501</f>
        <v/>
      </c>
      <c r="F501" s="14">
        <f>IF(B501+C501&gt;0,F500-D501*F500/(B501+C501),0)</f>
        <v/>
      </c>
      <c r="G501">
        <f>IF(AND(A501&lt;=$B$9*12,D501&gt;0,ROUND(D501,2)&gt;=ROUND($B$6*(1+$B$7/100)^INT((A501-1)/12),2)),1,0)</f>
        <v/>
      </c>
      <c r="H501" s="14">
        <f>IF(B501+C501&gt;0,D501-D501*F500/(B501+C501),0)</f>
        <v/>
      </c>
    </row>
  </sheetData>
  <hyperlinks>
    <hyperlink xmlns:r="http://schemas.openxmlformats.org/officeDocument/2006/relationships" ref="A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Tax on SWP withdrawals — equity mutual fund</t>
        </is>
      </c>
    </row>
    <row r="2">
      <c r="A2" s="2" t="inlineStr">
        <is>
          <t>Only the GAIN inside each withdrawal is taxed, not the whole withdrawal.</t>
        </is>
      </c>
    </row>
    <row r="3">
      <c r="A3" s="2" t="inlineStr">
        <is>
          <t>Year 1: units held 12 months or less → short-term, 20% + 4% cess. From year 2: long-term, 12.5% + 4% cess on gains above ₹1.25 lakh in the year.</t>
        </is>
      </c>
    </row>
    <row r="4">
      <c r="A4" s="2" t="inlineStr">
        <is>
          <t>Estimate: uses the average cost of all units; the tax department uses first-in-first-out, which can differ a little. Debt funds: gains are taxed at your slab instead.</t>
        </is>
      </c>
    </row>
    <row r="6">
      <c r="A6" s="13" t="inlineStr">
        <is>
          <t>Year</t>
        </is>
      </c>
      <c r="B6" s="13" t="inlineStr">
        <is>
          <t>Withdrawn</t>
        </is>
      </c>
      <c r="C6" s="13" t="inlineStr">
        <is>
          <t>Gain inside</t>
        </is>
      </c>
      <c r="D6" s="13" t="inlineStr">
        <is>
          <t>Tax (incl. cess)</t>
        </is>
      </c>
      <c r="E6" s="13" t="inlineStr">
        <is>
          <t>Withdrawn after tax</t>
        </is>
      </c>
    </row>
    <row r="7">
      <c r="A7" t="n">
        <v>1</v>
      </c>
      <c r="B7" s="14">
        <f>SUMIFS(SWP!D$22:D$501,SWP!A$22:A$501,"&gt;=1",SWP!A$22:A$501,"&lt;=12")</f>
        <v/>
      </c>
      <c r="C7" s="14">
        <f>SUMIFS(SWP!H$22:H$501,SWP!A$22:A$501,"&gt;=1",SWP!A$22:A$501,"&lt;=12")</f>
        <v/>
      </c>
      <c r="D7" s="14">
        <f>ROUND(C7*20%*1.04,0)</f>
        <v/>
      </c>
      <c r="E7" s="14">
        <f>B7-D7</f>
        <v/>
      </c>
    </row>
    <row r="8">
      <c r="A8" t="n">
        <v>2</v>
      </c>
      <c r="B8" s="14">
        <f>SUMIFS(SWP!D$22:D$501,SWP!A$22:A$501,"&gt;=13",SWP!A$22:A$501,"&lt;=24")</f>
        <v/>
      </c>
      <c r="C8" s="14">
        <f>SUMIFS(SWP!H$22:H$501,SWP!A$22:A$501,"&gt;=13",SWP!A$22:A$501,"&lt;=24")</f>
        <v/>
      </c>
      <c r="D8" s="14">
        <f>ROUND(MAX(0,C8-125000)*12.5%*1.04,0)</f>
        <v/>
      </c>
      <c r="E8" s="14">
        <f>B8-D8</f>
        <v/>
      </c>
    </row>
    <row r="9">
      <c r="A9" t="n">
        <v>3</v>
      </c>
      <c r="B9" s="14">
        <f>SUMIFS(SWP!D$22:D$501,SWP!A$22:A$501,"&gt;=25",SWP!A$22:A$501,"&lt;=36")</f>
        <v/>
      </c>
      <c r="C9" s="14">
        <f>SUMIFS(SWP!H$22:H$501,SWP!A$22:A$501,"&gt;=25",SWP!A$22:A$501,"&lt;=36")</f>
        <v/>
      </c>
      <c r="D9" s="14">
        <f>ROUND(MAX(0,C9-125000)*12.5%*1.04,0)</f>
        <v/>
      </c>
      <c r="E9" s="14">
        <f>B9-D9</f>
        <v/>
      </c>
    </row>
    <row r="10">
      <c r="A10" t="n">
        <v>4</v>
      </c>
      <c r="B10" s="14">
        <f>SUMIFS(SWP!D$22:D$501,SWP!A$22:A$501,"&gt;=37",SWP!A$22:A$501,"&lt;=48")</f>
        <v/>
      </c>
      <c r="C10" s="14">
        <f>SUMIFS(SWP!H$22:H$501,SWP!A$22:A$501,"&gt;=37",SWP!A$22:A$501,"&lt;=48")</f>
        <v/>
      </c>
      <c r="D10" s="14">
        <f>ROUND(MAX(0,C10-125000)*12.5%*1.04,0)</f>
        <v/>
      </c>
      <c r="E10" s="14">
        <f>B10-D10</f>
        <v/>
      </c>
    </row>
    <row r="11">
      <c r="A11" t="n">
        <v>5</v>
      </c>
      <c r="B11" s="14">
        <f>SUMIFS(SWP!D$22:D$501,SWP!A$22:A$501,"&gt;=49",SWP!A$22:A$501,"&lt;=60")</f>
        <v/>
      </c>
      <c r="C11" s="14">
        <f>SUMIFS(SWP!H$22:H$501,SWP!A$22:A$501,"&gt;=49",SWP!A$22:A$501,"&lt;=60")</f>
        <v/>
      </c>
      <c r="D11" s="14">
        <f>ROUND(MAX(0,C11-125000)*12.5%*1.04,0)</f>
        <v/>
      </c>
      <c r="E11" s="14">
        <f>B11-D11</f>
        <v/>
      </c>
    </row>
    <row r="12">
      <c r="A12" t="n">
        <v>6</v>
      </c>
      <c r="B12" s="14">
        <f>SUMIFS(SWP!D$22:D$501,SWP!A$22:A$501,"&gt;=61",SWP!A$22:A$501,"&lt;=72")</f>
        <v/>
      </c>
      <c r="C12" s="14">
        <f>SUMIFS(SWP!H$22:H$501,SWP!A$22:A$501,"&gt;=61",SWP!A$22:A$501,"&lt;=72")</f>
        <v/>
      </c>
      <c r="D12" s="14">
        <f>ROUND(MAX(0,C12-125000)*12.5%*1.04,0)</f>
        <v/>
      </c>
      <c r="E12" s="14">
        <f>B12-D12</f>
        <v/>
      </c>
    </row>
    <row r="13">
      <c r="A13" t="n">
        <v>7</v>
      </c>
      <c r="B13" s="14">
        <f>SUMIFS(SWP!D$22:D$501,SWP!A$22:A$501,"&gt;=73",SWP!A$22:A$501,"&lt;=84")</f>
        <v/>
      </c>
      <c r="C13" s="14">
        <f>SUMIFS(SWP!H$22:H$501,SWP!A$22:A$501,"&gt;=73",SWP!A$22:A$501,"&lt;=84")</f>
        <v/>
      </c>
      <c r="D13" s="14">
        <f>ROUND(MAX(0,C13-125000)*12.5%*1.04,0)</f>
        <v/>
      </c>
      <c r="E13" s="14">
        <f>B13-D13</f>
        <v/>
      </c>
    </row>
    <row r="14">
      <c r="A14" t="n">
        <v>8</v>
      </c>
      <c r="B14" s="14">
        <f>SUMIFS(SWP!D$22:D$501,SWP!A$22:A$501,"&gt;=85",SWP!A$22:A$501,"&lt;=96")</f>
        <v/>
      </c>
      <c r="C14" s="14">
        <f>SUMIFS(SWP!H$22:H$501,SWP!A$22:A$501,"&gt;=85",SWP!A$22:A$501,"&lt;=96")</f>
        <v/>
      </c>
      <c r="D14" s="14">
        <f>ROUND(MAX(0,C14-125000)*12.5%*1.04,0)</f>
        <v/>
      </c>
      <c r="E14" s="14">
        <f>B14-D14</f>
        <v/>
      </c>
    </row>
    <row r="15">
      <c r="A15" t="n">
        <v>9</v>
      </c>
      <c r="B15" s="14">
        <f>SUMIFS(SWP!D$22:D$501,SWP!A$22:A$501,"&gt;=97",SWP!A$22:A$501,"&lt;=108")</f>
        <v/>
      </c>
      <c r="C15" s="14">
        <f>SUMIFS(SWP!H$22:H$501,SWP!A$22:A$501,"&gt;=97",SWP!A$22:A$501,"&lt;=108")</f>
        <v/>
      </c>
      <c r="D15" s="14">
        <f>ROUND(MAX(0,C15-125000)*12.5%*1.04,0)</f>
        <v/>
      </c>
      <c r="E15" s="14">
        <f>B15-D15</f>
        <v/>
      </c>
    </row>
    <row r="16">
      <c r="A16" t="n">
        <v>10</v>
      </c>
      <c r="B16" s="14">
        <f>SUMIFS(SWP!D$22:D$501,SWP!A$22:A$501,"&gt;=109",SWP!A$22:A$501,"&lt;=120")</f>
        <v/>
      </c>
      <c r="C16" s="14">
        <f>SUMIFS(SWP!H$22:H$501,SWP!A$22:A$501,"&gt;=109",SWP!A$22:A$501,"&lt;=120")</f>
        <v/>
      </c>
      <c r="D16" s="14">
        <f>ROUND(MAX(0,C16-125000)*12.5%*1.04,0)</f>
        <v/>
      </c>
      <c r="E16" s="14">
        <f>B16-D16</f>
        <v/>
      </c>
    </row>
    <row r="17">
      <c r="A17" t="n">
        <v>11</v>
      </c>
      <c r="B17" s="14">
        <f>SUMIFS(SWP!D$22:D$501,SWP!A$22:A$501,"&gt;=121",SWP!A$22:A$501,"&lt;=132")</f>
        <v/>
      </c>
      <c r="C17" s="14">
        <f>SUMIFS(SWP!H$22:H$501,SWP!A$22:A$501,"&gt;=121",SWP!A$22:A$501,"&lt;=132")</f>
        <v/>
      </c>
      <c r="D17" s="14">
        <f>ROUND(MAX(0,C17-125000)*12.5%*1.04,0)</f>
        <v/>
      </c>
      <c r="E17" s="14">
        <f>B17-D17</f>
        <v/>
      </c>
    </row>
    <row r="18">
      <c r="A18" t="n">
        <v>12</v>
      </c>
      <c r="B18" s="14">
        <f>SUMIFS(SWP!D$22:D$501,SWP!A$22:A$501,"&gt;=133",SWP!A$22:A$501,"&lt;=144")</f>
        <v/>
      </c>
      <c r="C18" s="14">
        <f>SUMIFS(SWP!H$22:H$501,SWP!A$22:A$501,"&gt;=133",SWP!A$22:A$501,"&lt;=144")</f>
        <v/>
      </c>
      <c r="D18" s="14">
        <f>ROUND(MAX(0,C18-125000)*12.5%*1.04,0)</f>
        <v/>
      </c>
      <c r="E18" s="14">
        <f>B18-D18</f>
        <v/>
      </c>
    </row>
    <row r="19">
      <c r="A19" t="n">
        <v>13</v>
      </c>
      <c r="B19" s="14">
        <f>SUMIFS(SWP!D$22:D$501,SWP!A$22:A$501,"&gt;=145",SWP!A$22:A$501,"&lt;=156")</f>
        <v/>
      </c>
      <c r="C19" s="14">
        <f>SUMIFS(SWP!H$22:H$501,SWP!A$22:A$501,"&gt;=145",SWP!A$22:A$501,"&lt;=156")</f>
        <v/>
      </c>
      <c r="D19" s="14">
        <f>ROUND(MAX(0,C19-125000)*12.5%*1.04,0)</f>
        <v/>
      </c>
      <c r="E19" s="14">
        <f>B19-D19</f>
        <v/>
      </c>
    </row>
    <row r="20">
      <c r="A20" t="n">
        <v>14</v>
      </c>
      <c r="B20" s="14">
        <f>SUMIFS(SWP!D$22:D$501,SWP!A$22:A$501,"&gt;=157",SWP!A$22:A$501,"&lt;=168")</f>
        <v/>
      </c>
      <c r="C20" s="14">
        <f>SUMIFS(SWP!H$22:H$501,SWP!A$22:A$501,"&gt;=157",SWP!A$22:A$501,"&lt;=168")</f>
        <v/>
      </c>
      <c r="D20" s="14">
        <f>ROUND(MAX(0,C20-125000)*12.5%*1.04,0)</f>
        <v/>
      </c>
      <c r="E20" s="14">
        <f>B20-D20</f>
        <v/>
      </c>
    </row>
    <row r="21">
      <c r="A21" t="n">
        <v>15</v>
      </c>
      <c r="B21" s="14">
        <f>SUMIFS(SWP!D$22:D$501,SWP!A$22:A$501,"&gt;=169",SWP!A$22:A$501,"&lt;=180")</f>
        <v/>
      </c>
      <c r="C21" s="14">
        <f>SUMIFS(SWP!H$22:H$501,SWP!A$22:A$501,"&gt;=169",SWP!A$22:A$501,"&lt;=180")</f>
        <v/>
      </c>
      <c r="D21" s="14">
        <f>ROUND(MAX(0,C21-125000)*12.5%*1.04,0)</f>
        <v/>
      </c>
      <c r="E21" s="14">
        <f>B21-D21</f>
        <v/>
      </c>
    </row>
    <row r="22">
      <c r="A22" t="n">
        <v>16</v>
      </c>
      <c r="B22" s="14">
        <f>SUMIFS(SWP!D$22:D$501,SWP!A$22:A$501,"&gt;=181",SWP!A$22:A$501,"&lt;=192")</f>
        <v/>
      </c>
      <c r="C22" s="14">
        <f>SUMIFS(SWP!H$22:H$501,SWP!A$22:A$501,"&gt;=181",SWP!A$22:A$501,"&lt;=192")</f>
        <v/>
      </c>
      <c r="D22" s="14">
        <f>ROUND(MAX(0,C22-125000)*12.5%*1.04,0)</f>
        <v/>
      </c>
      <c r="E22" s="14">
        <f>B22-D22</f>
        <v/>
      </c>
    </row>
    <row r="23">
      <c r="A23" t="n">
        <v>17</v>
      </c>
      <c r="B23" s="14">
        <f>SUMIFS(SWP!D$22:D$501,SWP!A$22:A$501,"&gt;=193",SWP!A$22:A$501,"&lt;=204")</f>
        <v/>
      </c>
      <c r="C23" s="14">
        <f>SUMIFS(SWP!H$22:H$501,SWP!A$22:A$501,"&gt;=193",SWP!A$22:A$501,"&lt;=204")</f>
        <v/>
      </c>
      <c r="D23" s="14">
        <f>ROUND(MAX(0,C23-125000)*12.5%*1.04,0)</f>
        <v/>
      </c>
      <c r="E23" s="14">
        <f>B23-D23</f>
        <v/>
      </c>
    </row>
    <row r="24">
      <c r="A24" t="n">
        <v>18</v>
      </c>
      <c r="B24" s="14">
        <f>SUMIFS(SWP!D$22:D$501,SWP!A$22:A$501,"&gt;=205",SWP!A$22:A$501,"&lt;=216")</f>
        <v/>
      </c>
      <c r="C24" s="14">
        <f>SUMIFS(SWP!H$22:H$501,SWP!A$22:A$501,"&gt;=205",SWP!A$22:A$501,"&lt;=216")</f>
        <v/>
      </c>
      <c r="D24" s="14">
        <f>ROUND(MAX(0,C24-125000)*12.5%*1.04,0)</f>
        <v/>
      </c>
      <c r="E24" s="14">
        <f>B24-D24</f>
        <v/>
      </c>
    </row>
    <row r="25">
      <c r="A25" t="n">
        <v>19</v>
      </c>
      <c r="B25" s="14">
        <f>SUMIFS(SWP!D$22:D$501,SWP!A$22:A$501,"&gt;=217",SWP!A$22:A$501,"&lt;=228")</f>
        <v/>
      </c>
      <c r="C25" s="14">
        <f>SUMIFS(SWP!H$22:H$501,SWP!A$22:A$501,"&gt;=217",SWP!A$22:A$501,"&lt;=228")</f>
        <v/>
      </c>
      <c r="D25" s="14">
        <f>ROUND(MAX(0,C25-125000)*12.5%*1.04,0)</f>
        <v/>
      </c>
      <c r="E25" s="14">
        <f>B25-D25</f>
        <v/>
      </c>
    </row>
    <row r="26">
      <c r="A26" t="n">
        <v>20</v>
      </c>
      <c r="B26" s="14">
        <f>SUMIFS(SWP!D$22:D$501,SWP!A$22:A$501,"&gt;=229",SWP!A$22:A$501,"&lt;=240")</f>
        <v/>
      </c>
      <c r="C26" s="14">
        <f>SUMIFS(SWP!H$22:H$501,SWP!A$22:A$501,"&gt;=229",SWP!A$22:A$501,"&lt;=240")</f>
        <v/>
      </c>
      <c r="D26" s="14">
        <f>ROUND(MAX(0,C26-125000)*12.5%*1.04,0)</f>
        <v/>
      </c>
      <c r="E26" s="14">
        <f>B26-D26</f>
        <v/>
      </c>
    </row>
    <row r="27">
      <c r="A27" t="n">
        <v>21</v>
      </c>
      <c r="B27" s="14">
        <f>SUMIFS(SWP!D$22:D$501,SWP!A$22:A$501,"&gt;=241",SWP!A$22:A$501,"&lt;=252")</f>
        <v/>
      </c>
      <c r="C27" s="14">
        <f>SUMIFS(SWP!H$22:H$501,SWP!A$22:A$501,"&gt;=241",SWP!A$22:A$501,"&lt;=252")</f>
        <v/>
      </c>
      <c r="D27" s="14">
        <f>ROUND(MAX(0,C27-125000)*12.5%*1.04,0)</f>
        <v/>
      </c>
      <c r="E27" s="14">
        <f>B27-D27</f>
        <v/>
      </c>
    </row>
    <row r="28">
      <c r="A28" t="n">
        <v>22</v>
      </c>
      <c r="B28" s="14">
        <f>SUMIFS(SWP!D$22:D$501,SWP!A$22:A$501,"&gt;=253",SWP!A$22:A$501,"&lt;=264")</f>
        <v/>
      </c>
      <c r="C28" s="14">
        <f>SUMIFS(SWP!H$22:H$501,SWP!A$22:A$501,"&gt;=253",SWP!A$22:A$501,"&lt;=264")</f>
        <v/>
      </c>
      <c r="D28" s="14">
        <f>ROUND(MAX(0,C28-125000)*12.5%*1.04,0)</f>
        <v/>
      </c>
      <c r="E28" s="14">
        <f>B28-D28</f>
        <v/>
      </c>
    </row>
    <row r="29">
      <c r="A29" t="n">
        <v>23</v>
      </c>
      <c r="B29" s="14">
        <f>SUMIFS(SWP!D$22:D$501,SWP!A$22:A$501,"&gt;=265",SWP!A$22:A$501,"&lt;=276")</f>
        <v/>
      </c>
      <c r="C29" s="14">
        <f>SUMIFS(SWP!H$22:H$501,SWP!A$22:A$501,"&gt;=265",SWP!A$22:A$501,"&lt;=276")</f>
        <v/>
      </c>
      <c r="D29" s="14">
        <f>ROUND(MAX(0,C29-125000)*12.5%*1.04,0)</f>
        <v/>
      </c>
      <c r="E29" s="14">
        <f>B29-D29</f>
        <v/>
      </c>
    </row>
    <row r="30">
      <c r="A30" t="n">
        <v>24</v>
      </c>
      <c r="B30" s="14">
        <f>SUMIFS(SWP!D$22:D$501,SWP!A$22:A$501,"&gt;=277",SWP!A$22:A$501,"&lt;=288")</f>
        <v/>
      </c>
      <c r="C30" s="14">
        <f>SUMIFS(SWP!H$22:H$501,SWP!A$22:A$501,"&gt;=277",SWP!A$22:A$501,"&lt;=288")</f>
        <v/>
      </c>
      <c r="D30" s="14">
        <f>ROUND(MAX(0,C30-125000)*12.5%*1.04,0)</f>
        <v/>
      </c>
      <c r="E30" s="14">
        <f>B30-D30</f>
        <v/>
      </c>
    </row>
    <row r="31">
      <c r="A31" t="n">
        <v>25</v>
      </c>
      <c r="B31" s="14">
        <f>SUMIFS(SWP!D$22:D$501,SWP!A$22:A$501,"&gt;=289",SWP!A$22:A$501,"&lt;=300")</f>
        <v/>
      </c>
      <c r="C31" s="14">
        <f>SUMIFS(SWP!H$22:H$501,SWP!A$22:A$501,"&gt;=289",SWP!A$22:A$501,"&lt;=300")</f>
        <v/>
      </c>
      <c r="D31" s="14">
        <f>ROUND(MAX(0,C31-125000)*12.5%*1.04,0)</f>
        <v/>
      </c>
      <c r="E31" s="14">
        <f>B31-D31</f>
        <v/>
      </c>
    </row>
    <row r="32">
      <c r="A32" t="n">
        <v>26</v>
      </c>
      <c r="B32" s="14">
        <f>SUMIFS(SWP!D$22:D$501,SWP!A$22:A$501,"&gt;=301",SWP!A$22:A$501,"&lt;=312")</f>
        <v/>
      </c>
      <c r="C32" s="14">
        <f>SUMIFS(SWP!H$22:H$501,SWP!A$22:A$501,"&gt;=301",SWP!A$22:A$501,"&lt;=312")</f>
        <v/>
      </c>
      <c r="D32" s="14">
        <f>ROUND(MAX(0,C32-125000)*12.5%*1.04,0)</f>
        <v/>
      </c>
      <c r="E32" s="14">
        <f>B32-D32</f>
        <v/>
      </c>
    </row>
    <row r="33">
      <c r="A33" t="n">
        <v>27</v>
      </c>
      <c r="B33" s="14">
        <f>SUMIFS(SWP!D$22:D$501,SWP!A$22:A$501,"&gt;=313",SWP!A$22:A$501,"&lt;=324")</f>
        <v/>
      </c>
      <c r="C33" s="14">
        <f>SUMIFS(SWP!H$22:H$501,SWP!A$22:A$501,"&gt;=313",SWP!A$22:A$501,"&lt;=324")</f>
        <v/>
      </c>
      <c r="D33" s="14">
        <f>ROUND(MAX(0,C33-125000)*12.5%*1.04,0)</f>
        <v/>
      </c>
      <c r="E33" s="14">
        <f>B33-D33</f>
        <v/>
      </c>
    </row>
    <row r="34">
      <c r="A34" t="n">
        <v>28</v>
      </c>
      <c r="B34" s="14">
        <f>SUMIFS(SWP!D$22:D$501,SWP!A$22:A$501,"&gt;=325",SWP!A$22:A$501,"&lt;=336")</f>
        <v/>
      </c>
      <c r="C34" s="14">
        <f>SUMIFS(SWP!H$22:H$501,SWP!A$22:A$501,"&gt;=325",SWP!A$22:A$501,"&lt;=336")</f>
        <v/>
      </c>
      <c r="D34" s="14">
        <f>ROUND(MAX(0,C34-125000)*12.5%*1.04,0)</f>
        <v/>
      </c>
      <c r="E34" s="14">
        <f>B34-D34</f>
        <v/>
      </c>
    </row>
    <row r="35">
      <c r="A35" t="n">
        <v>29</v>
      </c>
      <c r="B35" s="14">
        <f>SUMIFS(SWP!D$22:D$501,SWP!A$22:A$501,"&gt;=337",SWP!A$22:A$501,"&lt;=348")</f>
        <v/>
      </c>
      <c r="C35" s="14">
        <f>SUMIFS(SWP!H$22:H$501,SWP!A$22:A$501,"&gt;=337",SWP!A$22:A$501,"&lt;=348")</f>
        <v/>
      </c>
      <c r="D35" s="14">
        <f>ROUND(MAX(0,C35-125000)*12.5%*1.04,0)</f>
        <v/>
      </c>
      <c r="E35" s="14">
        <f>B35-D35</f>
        <v/>
      </c>
    </row>
    <row r="36">
      <c r="A36" t="n">
        <v>30</v>
      </c>
      <c r="B36" s="14">
        <f>SUMIFS(SWP!D$22:D$501,SWP!A$22:A$501,"&gt;=349",SWP!A$22:A$501,"&lt;=360")</f>
        <v/>
      </c>
      <c r="C36" s="14">
        <f>SUMIFS(SWP!H$22:H$501,SWP!A$22:A$501,"&gt;=349",SWP!A$22:A$501,"&lt;=360")</f>
        <v/>
      </c>
      <c r="D36" s="14">
        <f>ROUND(MAX(0,C36-125000)*12.5%*1.04,0)</f>
        <v/>
      </c>
      <c r="E36" s="14">
        <f>B36-D36</f>
        <v/>
      </c>
    </row>
    <row r="37">
      <c r="A37" t="n">
        <v>31</v>
      </c>
      <c r="B37" s="14">
        <f>SUMIFS(SWP!D$22:D$501,SWP!A$22:A$501,"&gt;=361",SWP!A$22:A$501,"&lt;=372")</f>
        <v/>
      </c>
      <c r="C37" s="14">
        <f>SUMIFS(SWP!H$22:H$501,SWP!A$22:A$501,"&gt;=361",SWP!A$22:A$501,"&lt;=372")</f>
        <v/>
      </c>
      <c r="D37" s="14">
        <f>ROUND(MAX(0,C37-125000)*12.5%*1.04,0)</f>
        <v/>
      </c>
      <c r="E37" s="14">
        <f>B37-D37</f>
        <v/>
      </c>
    </row>
    <row r="38">
      <c r="A38" t="n">
        <v>32</v>
      </c>
      <c r="B38" s="14">
        <f>SUMIFS(SWP!D$22:D$501,SWP!A$22:A$501,"&gt;=373",SWP!A$22:A$501,"&lt;=384")</f>
        <v/>
      </c>
      <c r="C38" s="14">
        <f>SUMIFS(SWP!H$22:H$501,SWP!A$22:A$501,"&gt;=373",SWP!A$22:A$501,"&lt;=384")</f>
        <v/>
      </c>
      <c r="D38" s="14">
        <f>ROUND(MAX(0,C38-125000)*12.5%*1.04,0)</f>
        <v/>
      </c>
      <c r="E38" s="14">
        <f>B38-D38</f>
        <v/>
      </c>
    </row>
    <row r="39">
      <c r="A39" t="n">
        <v>33</v>
      </c>
      <c r="B39" s="14">
        <f>SUMIFS(SWP!D$22:D$501,SWP!A$22:A$501,"&gt;=385",SWP!A$22:A$501,"&lt;=396")</f>
        <v/>
      </c>
      <c r="C39" s="14">
        <f>SUMIFS(SWP!H$22:H$501,SWP!A$22:A$501,"&gt;=385",SWP!A$22:A$501,"&lt;=396")</f>
        <v/>
      </c>
      <c r="D39" s="14">
        <f>ROUND(MAX(0,C39-125000)*12.5%*1.04,0)</f>
        <v/>
      </c>
      <c r="E39" s="14">
        <f>B39-D39</f>
        <v/>
      </c>
    </row>
    <row r="40">
      <c r="A40" t="n">
        <v>34</v>
      </c>
      <c r="B40" s="14">
        <f>SUMIFS(SWP!D$22:D$501,SWP!A$22:A$501,"&gt;=397",SWP!A$22:A$501,"&lt;=408")</f>
        <v/>
      </c>
      <c r="C40" s="14">
        <f>SUMIFS(SWP!H$22:H$501,SWP!A$22:A$501,"&gt;=397",SWP!A$22:A$501,"&lt;=408")</f>
        <v/>
      </c>
      <c r="D40" s="14">
        <f>ROUND(MAX(0,C40-125000)*12.5%*1.04,0)</f>
        <v/>
      </c>
      <c r="E40" s="14">
        <f>B40-D40</f>
        <v/>
      </c>
    </row>
    <row r="41">
      <c r="A41" t="n">
        <v>35</v>
      </c>
      <c r="B41" s="14">
        <f>SUMIFS(SWP!D$22:D$501,SWP!A$22:A$501,"&gt;=409",SWP!A$22:A$501,"&lt;=420")</f>
        <v/>
      </c>
      <c r="C41" s="14">
        <f>SUMIFS(SWP!H$22:H$501,SWP!A$22:A$501,"&gt;=409",SWP!A$22:A$501,"&lt;=420")</f>
        <v/>
      </c>
      <c r="D41" s="14">
        <f>ROUND(MAX(0,C41-125000)*12.5%*1.04,0)</f>
        <v/>
      </c>
      <c r="E41" s="14">
        <f>B41-D41</f>
        <v/>
      </c>
    </row>
    <row r="42">
      <c r="A42" t="n">
        <v>36</v>
      </c>
      <c r="B42" s="14">
        <f>SUMIFS(SWP!D$22:D$501,SWP!A$22:A$501,"&gt;=421",SWP!A$22:A$501,"&lt;=432")</f>
        <v/>
      </c>
      <c r="C42" s="14">
        <f>SUMIFS(SWP!H$22:H$501,SWP!A$22:A$501,"&gt;=421",SWP!A$22:A$501,"&lt;=432")</f>
        <v/>
      </c>
      <c r="D42" s="14">
        <f>ROUND(MAX(0,C42-125000)*12.5%*1.04,0)</f>
        <v/>
      </c>
      <c r="E42" s="14">
        <f>B42-D42</f>
        <v/>
      </c>
    </row>
    <row r="43">
      <c r="A43" t="n">
        <v>37</v>
      </c>
      <c r="B43" s="14">
        <f>SUMIFS(SWP!D$22:D$501,SWP!A$22:A$501,"&gt;=433",SWP!A$22:A$501,"&lt;=444")</f>
        <v/>
      </c>
      <c r="C43" s="14">
        <f>SUMIFS(SWP!H$22:H$501,SWP!A$22:A$501,"&gt;=433",SWP!A$22:A$501,"&lt;=444")</f>
        <v/>
      </c>
      <c r="D43" s="14">
        <f>ROUND(MAX(0,C43-125000)*12.5%*1.04,0)</f>
        <v/>
      </c>
      <c r="E43" s="14">
        <f>B43-D43</f>
        <v/>
      </c>
    </row>
    <row r="44">
      <c r="A44" t="n">
        <v>38</v>
      </c>
      <c r="B44" s="14">
        <f>SUMIFS(SWP!D$22:D$501,SWP!A$22:A$501,"&gt;=445",SWP!A$22:A$501,"&lt;=456")</f>
        <v/>
      </c>
      <c r="C44" s="14">
        <f>SUMIFS(SWP!H$22:H$501,SWP!A$22:A$501,"&gt;=445",SWP!A$22:A$501,"&lt;=456")</f>
        <v/>
      </c>
      <c r="D44" s="14">
        <f>ROUND(MAX(0,C44-125000)*12.5%*1.04,0)</f>
        <v/>
      </c>
      <c r="E44" s="14">
        <f>B44-D44</f>
        <v/>
      </c>
    </row>
    <row r="45">
      <c r="A45" t="n">
        <v>39</v>
      </c>
      <c r="B45" s="14">
        <f>SUMIFS(SWP!D$22:D$501,SWP!A$22:A$501,"&gt;=457",SWP!A$22:A$501,"&lt;=468")</f>
        <v/>
      </c>
      <c r="C45" s="14">
        <f>SUMIFS(SWP!H$22:H$501,SWP!A$22:A$501,"&gt;=457",SWP!A$22:A$501,"&lt;=468")</f>
        <v/>
      </c>
      <c r="D45" s="14">
        <f>ROUND(MAX(0,C45-125000)*12.5%*1.04,0)</f>
        <v/>
      </c>
      <c r="E45" s="14">
        <f>B45-D45</f>
        <v/>
      </c>
    </row>
    <row r="46">
      <c r="A46" t="n">
        <v>40</v>
      </c>
      <c r="B46" s="14">
        <f>SUMIFS(SWP!D$22:D$501,SWP!A$22:A$501,"&gt;=469",SWP!A$22:A$501,"&lt;=480")</f>
        <v/>
      </c>
      <c r="C46" s="14">
        <f>SUMIFS(SWP!H$22:H$501,SWP!A$22:A$501,"&gt;=469",SWP!A$22:A$501,"&lt;=480")</f>
        <v/>
      </c>
      <c r="D46" s="14">
        <f>ROUND(MAX(0,C46-125000)*12.5%*1.04,0)</f>
        <v/>
      </c>
      <c r="E46" s="14">
        <f>B46-D46</f>
        <v/>
      </c>
    </row>
    <row r="48">
      <c r="A48" s="2" t="inlineStr">
        <is>
          <t>SWP calculator · Free template by PaisaTools (paisatools.co.in) · CC BY 4.0. Not tax or investment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2026-10-24T11:44:15Z</dcterms:created>
  <dcterms:modified xmlns:dcterms="http://purl.org/dc/terms/" xmlns:xsi="http://www.w3.org/2001/XMLSchema-instance" xsi:type="dcterms:W3CDTF">2026-10-24T11:44:15Z</dcterms:modified>
</cp:coreProperties>
</file>